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6\2026\NADIN  PRORAČUN 2026\"/>
    </mc:Choice>
  </mc:AlternateContent>
  <xr:revisionPtr revIDLastSave="0" documentId="13_ncr:1_{B7251EAE-C228-4B8C-9004-68C0AB7781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slovna" sheetId="1" r:id="rId1"/>
    <sheet name="Opći dio" sheetId="2" r:id="rId2"/>
    <sheet name="Posebni dio" sheetId="3" r:id="rId3"/>
    <sheet name="Ekonomska klasifikacija" sheetId="4" r:id="rId4"/>
    <sheet name="Funkcijska klasifikacij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4" l="1"/>
  <c r="E503" i="3"/>
  <c r="E505" i="3"/>
  <c r="E506" i="3"/>
  <c r="D39" i="2" l="1"/>
  <c r="E39" i="2"/>
  <c r="F39" i="2"/>
  <c r="F36" i="3"/>
  <c r="F32" i="3"/>
  <c r="F204" i="3"/>
  <c r="D60" i="2" l="1"/>
  <c r="D61" i="2"/>
  <c r="D62" i="2"/>
  <c r="D63" i="2"/>
  <c r="D65" i="2"/>
  <c r="D64" i="2" s="1"/>
  <c r="D32" i="2"/>
  <c r="D33" i="2"/>
  <c r="D34" i="2"/>
  <c r="D36" i="2"/>
  <c r="D37" i="2"/>
  <c r="D38" i="2"/>
  <c r="D41" i="2"/>
  <c r="D42" i="2"/>
  <c r="D43" i="2"/>
  <c r="D46" i="2"/>
  <c r="D47" i="2"/>
  <c r="D49" i="2"/>
  <c r="D48" i="2" s="1"/>
  <c r="D51" i="2"/>
  <c r="D52" i="2"/>
  <c r="D53" i="2"/>
  <c r="D54" i="2"/>
  <c r="E10" i="1"/>
  <c r="D40" i="2" l="1"/>
  <c r="D31" i="2"/>
  <c r="D50" i="2"/>
  <c r="D45" i="2"/>
  <c r="D59" i="2"/>
  <c r="D35" i="2"/>
  <c r="D509" i="3"/>
  <c r="G11" i="2" l="1"/>
  <c r="K23" i="1"/>
  <c r="J23" i="1"/>
  <c r="E51" i="2" l="1"/>
  <c r="E42" i="2"/>
  <c r="F42" i="2"/>
  <c r="G42" i="2"/>
  <c r="H42" i="2"/>
  <c r="G47" i="2"/>
  <c r="H47" i="2"/>
  <c r="F41" i="2"/>
  <c r="F40" i="2" s="1"/>
  <c r="G41" i="2"/>
  <c r="H41" i="2"/>
  <c r="E41" i="2"/>
  <c r="I41" i="2" s="1"/>
  <c r="F46" i="2"/>
  <c r="E46" i="2"/>
  <c r="I217" i="3"/>
  <c r="J217" i="3"/>
  <c r="K217" i="3"/>
  <c r="L217" i="3"/>
  <c r="E216" i="3"/>
  <c r="F216" i="3"/>
  <c r="G216" i="3"/>
  <c r="H216" i="3"/>
  <c r="D216" i="3"/>
  <c r="H40" i="2" l="1"/>
  <c r="G40" i="2"/>
  <c r="J216" i="3"/>
  <c r="E40" i="2"/>
  <c r="L216" i="3"/>
  <c r="K216" i="3"/>
  <c r="L41" i="2"/>
  <c r="K41" i="2"/>
  <c r="J41" i="2"/>
  <c r="I216" i="3"/>
  <c r="I45" i="3" l="1"/>
  <c r="J45" i="3"/>
  <c r="K45" i="3"/>
  <c r="L45" i="3"/>
  <c r="E44" i="3"/>
  <c r="F44" i="3"/>
  <c r="G44" i="3"/>
  <c r="H44" i="3"/>
  <c r="D44" i="3"/>
  <c r="L43" i="3"/>
  <c r="K43" i="3"/>
  <c r="J43" i="3"/>
  <c r="I43" i="3"/>
  <c r="E41" i="3"/>
  <c r="F41" i="3"/>
  <c r="G41" i="3"/>
  <c r="H41" i="3"/>
  <c r="D41" i="3"/>
  <c r="E17" i="4"/>
  <c r="F17" i="4"/>
  <c r="J17" i="4" s="1"/>
  <c r="G17" i="4"/>
  <c r="H17" i="4"/>
  <c r="D17" i="4"/>
  <c r="G44" i="2"/>
  <c r="G43" i="2" s="1"/>
  <c r="H44" i="2"/>
  <c r="H43" i="2" s="1"/>
  <c r="F44" i="2"/>
  <c r="J44" i="2" s="1"/>
  <c r="E248" i="3"/>
  <c r="F248" i="3"/>
  <c r="G248" i="3"/>
  <c r="H248" i="3"/>
  <c r="D248" i="3"/>
  <c r="E43" i="2"/>
  <c r="I44" i="2"/>
  <c r="F12" i="2"/>
  <c r="F9" i="2" s="1"/>
  <c r="F13" i="2"/>
  <c r="F18" i="2"/>
  <c r="F19" i="2"/>
  <c r="F21" i="2"/>
  <c r="F23" i="2"/>
  <c r="F31" i="3" l="1"/>
  <c r="K44" i="3"/>
  <c r="I248" i="3"/>
  <c r="L248" i="3"/>
  <c r="K17" i="4"/>
  <c r="L17" i="4"/>
  <c r="L44" i="3"/>
  <c r="J44" i="3"/>
  <c r="I44" i="3"/>
  <c r="L44" i="2"/>
  <c r="F43" i="2"/>
  <c r="J43" i="2" s="1"/>
  <c r="K44" i="2"/>
  <c r="K248" i="3"/>
  <c r="J248" i="3"/>
  <c r="L43" i="2"/>
  <c r="I43" i="2"/>
  <c r="F20" i="2"/>
  <c r="F17" i="2"/>
  <c r="F506" i="3" s="1"/>
  <c r="F8" i="2"/>
  <c r="G19" i="5"/>
  <c r="F19" i="5"/>
  <c r="E19" i="5"/>
  <c r="D7" i="4"/>
  <c r="G507" i="3"/>
  <c r="G476" i="3"/>
  <c r="G475" i="3" s="1"/>
  <c r="G474" i="3" s="1"/>
  <c r="G473" i="3" s="1"/>
  <c r="G472" i="3" s="1"/>
  <c r="G471" i="3" s="1"/>
  <c r="G470" i="3" s="1"/>
  <c r="G443" i="3"/>
  <c r="G442" i="3" s="1"/>
  <c r="G441" i="3" s="1"/>
  <c r="G440" i="3" s="1"/>
  <c r="G439" i="3" s="1"/>
  <c r="G437" i="3"/>
  <c r="G436" i="3" s="1"/>
  <c r="G435" i="3" s="1"/>
  <c r="G434" i="3" s="1"/>
  <c r="G433" i="3" s="1"/>
  <c r="G429" i="3"/>
  <c r="G399" i="3"/>
  <c r="G398" i="3" s="1"/>
  <c r="G395" i="3" s="1"/>
  <c r="G386" i="3"/>
  <c r="G385" i="3" s="1"/>
  <c r="G384" i="3" s="1"/>
  <c r="G383" i="3" s="1"/>
  <c r="G382" i="3" s="1"/>
  <c r="G377" i="3"/>
  <c r="G360" i="3"/>
  <c r="G334" i="3"/>
  <c r="G333" i="3" s="1"/>
  <c r="G332" i="3" s="1"/>
  <c r="G331" i="3" s="1"/>
  <c r="G330" i="3" s="1"/>
  <c r="G329" i="3" s="1"/>
  <c r="G328" i="3"/>
  <c r="G310" i="3"/>
  <c r="G309" i="3" s="1"/>
  <c r="G307" i="3" s="1"/>
  <c r="G306" i="3" s="1"/>
  <c r="G302" i="3"/>
  <c r="G301" i="3" s="1"/>
  <c r="G299" i="3" s="1"/>
  <c r="G298" i="3" s="1"/>
  <c r="G295" i="3"/>
  <c r="G294" i="3" s="1"/>
  <c r="G292" i="3" s="1"/>
  <c r="G291" i="3" s="1"/>
  <c r="G289" i="3"/>
  <c r="G281" i="3"/>
  <c r="G279" i="3"/>
  <c r="G273" i="3"/>
  <c r="G272" i="3" s="1"/>
  <c r="G271" i="3" s="1"/>
  <c r="G265" i="3"/>
  <c r="G264" i="3" s="1"/>
  <c r="G263" i="3"/>
  <c r="G261" i="3" s="1"/>
  <c r="G260" i="3" s="1"/>
  <c r="G258" i="3"/>
  <c r="G257" i="3" s="1"/>
  <c r="G251" i="3"/>
  <c r="G250" i="3" s="1"/>
  <c r="G247" i="3" s="1"/>
  <c r="G242" i="3"/>
  <c r="G231" i="3"/>
  <c r="G214" i="3"/>
  <c r="G213" i="3" s="1"/>
  <c r="G212" i="3" s="1"/>
  <c r="G204" i="3"/>
  <c r="G203" i="3" s="1"/>
  <c r="G200" i="3" s="1"/>
  <c r="G196" i="3"/>
  <c r="G195" i="3" s="1"/>
  <c r="G194" i="3" s="1"/>
  <c r="G192" i="3"/>
  <c r="G191" i="3" s="1"/>
  <c r="G184" i="3"/>
  <c r="G183" i="3"/>
  <c r="G181" i="3" s="1"/>
  <c r="G175" i="3"/>
  <c r="G174" i="3" s="1"/>
  <c r="G173" i="3"/>
  <c r="G172" i="3"/>
  <c r="G164" i="3"/>
  <c r="G163" i="3"/>
  <c r="G153" i="3"/>
  <c r="G146" i="3"/>
  <c r="G145" i="3"/>
  <c r="G135" i="3"/>
  <c r="G134" i="3" s="1"/>
  <c r="G130" i="3"/>
  <c r="G129" i="3"/>
  <c r="G122" i="3"/>
  <c r="G104" i="3"/>
  <c r="G103" i="3"/>
  <c r="G100" i="3"/>
  <c r="G94" i="3"/>
  <c r="G92" i="3"/>
  <c r="G85" i="3"/>
  <c r="G84" i="3" s="1"/>
  <c r="G83" i="3" s="1"/>
  <c r="G75" i="3"/>
  <c r="G67" i="3"/>
  <c r="G66" i="3" s="1"/>
  <c r="G61" i="3"/>
  <c r="G60" i="3" s="1"/>
  <c r="G57" i="3"/>
  <c r="G56" i="3" s="1"/>
  <c r="G55" i="3" s="1"/>
  <c r="G51" i="3"/>
  <c r="G50" i="3" s="1"/>
  <c r="G49" i="3" s="1"/>
  <c r="G48" i="3" s="1"/>
  <c r="G47" i="3" s="1"/>
  <c r="G46" i="3" s="1"/>
  <c r="G16" i="4"/>
  <c r="G35" i="3"/>
  <c r="G34" i="3"/>
  <c r="G33" i="3"/>
  <c r="G23" i="3"/>
  <c r="G22" i="3" s="1"/>
  <c r="G21" i="3" s="1"/>
  <c r="G20" i="3" s="1"/>
  <c r="G19" i="3" s="1"/>
  <c r="G18" i="3" s="1"/>
  <c r="G17" i="3"/>
  <c r="G39" i="2" s="1"/>
  <c r="G16" i="3"/>
  <c r="F508" i="3"/>
  <c r="F507" i="3"/>
  <c r="F476" i="3"/>
  <c r="F475" i="3" s="1"/>
  <c r="F474" i="3" s="1"/>
  <c r="F473" i="3" s="1"/>
  <c r="F472" i="3" s="1"/>
  <c r="F471" i="3" s="1"/>
  <c r="F470" i="3" s="1"/>
  <c r="F467" i="3"/>
  <c r="F466" i="3" s="1"/>
  <c r="F464" i="3"/>
  <c r="F462" i="3" s="1"/>
  <c r="F456" i="3"/>
  <c r="G456" i="3" s="1"/>
  <c r="G455" i="3" s="1"/>
  <c r="G454" i="3" s="1"/>
  <c r="F449" i="3"/>
  <c r="F448" i="3" s="1"/>
  <c r="F447" i="3" s="1"/>
  <c r="F446" i="3" s="1"/>
  <c r="F445" i="3" s="1"/>
  <c r="F443" i="3"/>
  <c r="F442" i="3" s="1"/>
  <c r="F441" i="3" s="1"/>
  <c r="F440" i="3" s="1"/>
  <c r="F439" i="3" s="1"/>
  <c r="F437" i="3"/>
  <c r="F436" i="3" s="1"/>
  <c r="F435" i="3" s="1"/>
  <c r="F434" i="3" s="1"/>
  <c r="F433" i="3" s="1"/>
  <c r="F432" i="3"/>
  <c r="G432" i="3" s="1"/>
  <c r="G431" i="3" s="1"/>
  <c r="F429" i="3"/>
  <c r="F421" i="3"/>
  <c r="F420" i="3" s="1"/>
  <c r="F419" i="3" s="1"/>
  <c r="F418" i="3" s="1"/>
  <c r="F417" i="3" s="1"/>
  <c r="F416" i="3" s="1"/>
  <c r="F414" i="3"/>
  <c r="F413" i="3"/>
  <c r="G413" i="3" s="1"/>
  <c r="F412" i="3"/>
  <c r="G412" i="3" s="1"/>
  <c r="F406" i="3"/>
  <c r="F405" i="3" s="1"/>
  <c r="F404" i="3" s="1"/>
  <c r="F403" i="3" s="1"/>
  <c r="F402" i="3" s="1"/>
  <c r="F401" i="3" s="1"/>
  <c r="F399" i="3"/>
  <c r="F398" i="3" s="1"/>
  <c r="F395" i="3" s="1"/>
  <c r="F393" i="3"/>
  <c r="F392" i="3" s="1"/>
  <c r="F391" i="3" s="1"/>
  <c r="F390" i="3" s="1"/>
  <c r="F389" i="3" s="1"/>
  <c r="F388" i="3" s="1"/>
  <c r="F386" i="3"/>
  <c r="F385" i="3" s="1"/>
  <c r="F384" i="3" s="1"/>
  <c r="F383" i="3" s="1"/>
  <c r="F382" i="3" s="1"/>
  <c r="F380" i="3"/>
  <c r="F379" i="3" s="1"/>
  <c r="F377" i="3"/>
  <c r="G369" i="3"/>
  <c r="G368" i="3" s="1"/>
  <c r="G365" i="3" s="1"/>
  <c r="G364" i="3" s="1"/>
  <c r="G366" i="3" s="1"/>
  <c r="G363" i="3"/>
  <c r="G362" i="3" s="1"/>
  <c r="F360" i="3"/>
  <c r="F353" i="3"/>
  <c r="F352" i="3" s="1"/>
  <c r="F351" i="3" s="1"/>
  <c r="F350" i="3" s="1"/>
  <c r="F349" i="3" s="1"/>
  <c r="F348" i="3" s="1"/>
  <c r="F347" i="3"/>
  <c r="G347" i="3" s="1"/>
  <c r="G345" i="3" s="1"/>
  <c r="G344" i="3" s="1"/>
  <c r="F339" i="3"/>
  <c r="F338" i="3" s="1"/>
  <c r="F337" i="3" s="1"/>
  <c r="F336" i="3" s="1"/>
  <c r="F335" i="3" s="1"/>
  <c r="F333" i="3"/>
  <c r="F332" i="3" s="1"/>
  <c r="F331" i="3" s="1"/>
  <c r="F330" i="3" s="1"/>
  <c r="F329" i="3" s="1"/>
  <c r="F327" i="3"/>
  <c r="F326" i="3" s="1"/>
  <c r="F325" i="3" s="1"/>
  <c r="F324" i="3" s="1"/>
  <c r="F323" i="3" s="1"/>
  <c r="F320" i="3"/>
  <c r="G320" i="3" s="1"/>
  <c r="G319" i="3" s="1"/>
  <c r="F318" i="3"/>
  <c r="G318" i="3" s="1"/>
  <c r="G317" i="3" s="1"/>
  <c r="F310" i="3"/>
  <c r="F309" i="3" s="1"/>
  <c r="F307" i="3" s="1"/>
  <c r="F306" i="3" s="1"/>
  <c r="F302" i="3"/>
  <c r="F301" i="3" s="1"/>
  <c r="F299" i="3" s="1"/>
  <c r="F298" i="3" s="1"/>
  <c r="F295" i="3"/>
  <c r="F294" i="3" s="1"/>
  <c r="F292" i="3" s="1"/>
  <c r="F291" i="3" s="1"/>
  <c r="F290" i="3"/>
  <c r="G290" i="3" s="1"/>
  <c r="F281" i="3"/>
  <c r="F279" i="3"/>
  <c r="F273" i="3"/>
  <c r="F272" i="3" s="1"/>
  <c r="F265" i="3"/>
  <c r="F264" i="3" s="1"/>
  <c r="F263" i="3"/>
  <c r="F261" i="3" s="1"/>
  <c r="F260" i="3" s="1"/>
  <c r="F258" i="3"/>
  <c r="F257" i="3" s="1"/>
  <c r="F250" i="3"/>
  <c r="F241" i="3"/>
  <c r="F240" i="3" s="1"/>
  <c r="F239" i="3" s="1"/>
  <c r="G234" i="3"/>
  <c r="G233" i="3" s="1"/>
  <c r="F233" i="3"/>
  <c r="F232" i="3"/>
  <c r="F230" i="3" s="1"/>
  <c r="F222" i="3"/>
  <c r="F54" i="2" s="1"/>
  <c r="F213" i="3"/>
  <c r="F212" i="3" s="1"/>
  <c r="F203" i="3"/>
  <c r="F200" i="3" s="1"/>
  <c r="F195" i="3"/>
  <c r="F194" i="3" s="1"/>
  <c r="F192" i="3"/>
  <c r="F191" i="3" s="1"/>
  <c r="F184" i="3"/>
  <c r="F181" i="3"/>
  <c r="F171" i="3"/>
  <c r="F162" i="3"/>
  <c r="F161" i="3" s="1"/>
  <c r="F156" i="3" s="1"/>
  <c r="F152" i="3"/>
  <c r="F151" i="3" s="1"/>
  <c r="F150" i="3" s="1"/>
  <c r="F144" i="3"/>
  <c r="F143" i="3" s="1"/>
  <c r="F135" i="3"/>
  <c r="F134" i="3" s="1"/>
  <c r="F128" i="3"/>
  <c r="F127" i="3" s="1"/>
  <c r="F124" i="3" s="1"/>
  <c r="F120" i="3"/>
  <c r="F119" i="3" s="1"/>
  <c r="F113" i="3"/>
  <c r="F112" i="3" s="1"/>
  <c r="F111" i="3" s="1"/>
  <c r="F102" i="3"/>
  <c r="F100" i="3"/>
  <c r="F91" i="3"/>
  <c r="F90" i="3" s="1"/>
  <c r="F84" i="3"/>
  <c r="F83" i="3" s="1"/>
  <c r="F82" i="3"/>
  <c r="G82" i="3" s="1"/>
  <c r="F81" i="3"/>
  <c r="F79" i="3" s="1"/>
  <c r="F75" i="3"/>
  <c r="F67" i="3"/>
  <c r="F66" i="3" s="1"/>
  <c r="F61" i="3"/>
  <c r="F60" i="3" s="1"/>
  <c r="F56" i="3"/>
  <c r="F55" i="3" s="1"/>
  <c r="F50" i="3"/>
  <c r="F16" i="4"/>
  <c r="F23" i="3"/>
  <c r="F22" i="3" s="1"/>
  <c r="F21" i="3" s="1"/>
  <c r="F20" i="3" s="1"/>
  <c r="F19" i="3" s="1"/>
  <c r="F18" i="3" s="1"/>
  <c r="F15" i="3"/>
  <c r="E507" i="3"/>
  <c r="E476" i="3"/>
  <c r="E475" i="3" s="1"/>
  <c r="E474" i="3" s="1"/>
  <c r="E473" i="3" s="1"/>
  <c r="E472" i="3" s="1"/>
  <c r="E471" i="3" s="1"/>
  <c r="E470" i="3" s="1"/>
  <c r="E466" i="3"/>
  <c r="E462" i="3"/>
  <c r="E455" i="3"/>
  <c r="E454" i="3" s="1"/>
  <c r="E449" i="3"/>
  <c r="E448" i="3" s="1"/>
  <c r="E447" i="3" s="1"/>
  <c r="E446" i="3" s="1"/>
  <c r="E445" i="3" s="1"/>
  <c r="E443" i="3"/>
  <c r="E442" i="3" s="1"/>
  <c r="E441" i="3" s="1"/>
  <c r="E440" i="3" s="1"/>
  <c r="E439" i="3" s="1"/>
  <c r="E437" i="3"/>
  <c r="E436" i="3" s="1"/>
  <c r="E435" i="3" s="1"/>
  <c r="E434" i="3" s="1"/>
  <c r="E433" i="3" s="1"/>
  <c r="E431" i="3"/>
  <c r="E429" i="3"/>
  <c r="E420" i="3"/>
  <c r="E419" i="3" s="1"/>
  <c r="E418" i="3" s="1"/>
  <c r="E417" i="3" s="1"/>
  <c r="E416" i="3" s="1"/>
  <c r="E414" i="3"/>
  <c r="E411" i="3"/>
  <c r="E410" i="3" s="1"/>
  <c r="E405" i="3"/>
  <c r="E404" i="3" s="1"/>
  <c r="E403" i="3" s="1"/>
  <c r="E402" i="3" s="1"/>
  <c r="E401" i="3" s="1"/>
  <c r="E399" i="3"/>
  <c r="E398" i="3" s="1"/>
  <c r="E395" i="3" s="1"/>
  <c r="E392" i="3"/>
  <c r="E391" i="3" s="1"/>
  <c r="E390" i="3" s="1"/>
  <c r="E389" i="3" s="1"/>
  <c r="E388" i="3" s="1"/>
  <c r="E386" i="3"/>
  <c r="E385" i="3" s="1"/>
  <c r="E384" i="3" s="1"/>
  <c r="E383" i="3" s="1"/>
  <c r="E382" i="3" s="1"/>
  <c r="E379" i="3"/>
  <c r="E377" i="3"/>
  <c r="E369" i="3"/>
  <c r="E368" i="3" s="1"/>
  <c r="E365" i="3" s="1"/>
  <c r="E364" i="3" s="1"/>
  <c r="E366" i="3" s="1"/>
  <c r="E362" i="3"/>
  <c r="E360" i="3"/>
  <c r="E352" i="3"/>
  <c r="E351" i="3" s="1"/>
  <c r="E350" i="3" s="1"/>
  <c r="E349" i="3" s="1"/>
  <c r="E348" i="3" s="1"/>
  <c r="E345" i="3"/>
  <c r="E344" i="3" s="1"/>
  <c r="E343" i="3" s="1"/>
  <c r="E339" i="3"/>
  <c r="E338" i="3" s="1"/>
  <c r="E337" i="3" s="1"/>
  <c r="E336" i="3" s="1"/>
  <c r="E335" i="3" s="1"/>
  <c r="E333" i="3"/>
  <c r="E332" i="3" s="1"/>
  <c r="E331" i="3" s="1"/>
  <c r="E330" i="3" s="1"/>
  <c r="E329" i="3" s="1"/>
  <c r="E327" i="3"/>
  <c r="E326" i="3" s="1"/>
  <c r="E325" i="3" s="1"/>
  <c r="E324" i="3" s="1"/>
  <c r="E323" i="3" s="1"/>
  <c r="E319" i="3"/>
  <c r="E317" i="3"/>
  <c r="E310" i="3"/>
  <c r="E309" i="3" s="1"/>
  <c r="E307" i="3" s="1"/>
  <c r="E306" i="3" s="1"/>
  <c r="E302" i="3"/>
  <c r="E301" i="3" s="1"/>
  <c r="E299" i="3" s="1"/>
  <c r="E298" i="3" s="1"/>
  <c r="E295" i="3"/>
  <c r="E294" i="3" s="1"/>
  <c r="E292" i="3" s="1"/>
  <c r="E291" i="3" s="1"/>
  <c r="E288" i="3"/>
  <c r="E287" i="3" s="1"/>
  <c r="E284" i="3" s="1"/>
  <c r="E281" i="3"/>
  <c r="E279" i="3"/>
  <c r="E273" i="3"/>
  <c r="E272" i="3" s="1"/>
  <c r="E265" i="3"/>
  <c r="E264" i="3" s="1"/>
  <c r="E263" i="3"/>
  <c r="E261" i="3" s="1"/>
  <c r="E260" i="3" s="1"/>
  <c r="E258" i="3"/>
  <c r="E257" i="3" s="1"/>
  <c r="E250" i="3"/>
  <c r="E240" i="3"/>
  <c r="E239" i="3" s="1"/>
  <c r="E233" i="3"/>
  <c r="E230" i="3"/>
  <c r="E221" i="3"/>
  <c r="E218" i="3"/>
  <c r="E213" i="3"/>
  <c r="E212" i="3" s="1"/>
  <c r="E204" i="3"/>
  <c r="E195" i="3"/>
  <c r="E194" i="3" s="1"/>
  <c r="E192" i="3"/>
  <c r="E191" i="3" s="1"/>
  <c r="E184" i="3"/>
  <c r="E181" i="3"/>
  <c r="E174" i="3"/>
  <c r="E171" i="3"/>
  <c r="E162" i="3"/>
  <c r="E161" i="3" s="1"/>
  <c r="E156" i="3" s="1"/>
  <c r="E151" i="3"/>
  <c r="E150" i="3" s="1"/>
  <c r="E144" i="3"/>
  <c r="E143" i="3" s="1"/>
  <c r="E138" i="3"/>
  <c r="E137" i="3" s="1"/>
  <c r="E135" i="3"/>
  <c r="E134" i="3" s="1"/>
  <c r="E128" i="3"/>
  <c r="E127" i="3" s="1"/>
  <c r="E124" i="3" s="1"/>
  <c r="E120" i="3"/>
  <c r="E119" i="3" s="1"/>
  <c r="E118" i="3" s="1"/>
  <c r="E113" i="3"/>
  <c r="E112" i="3" s="1"/>
  <c r="E111" i="3" s="1"/>
  <c r="E102" i="3"/>
  <c r="E100" i="3"/>
  <c r="E91" i="3"/>
  <c r="E90" i="3" s="1"/>
  <c r="E89" i="3" s="1"/>
  <c r="E84" i="3"/>
  <c r="E83" i="3" s="1"/>
  <c r="E79" i="3"/>
  <c r="E75" i="3"/>
  <c r="E67" i="3"/>
  <c r="E66" i="3" s="1"/>
  <c r="E65" i="3" s="1"/>
  <c r="E61" i="3"/>
  <c r="E60" i="3" s="1"/>
  <c r="E56" i="3"/>
  <c r="E55" i="3" s="1"/>
  <c r="E50" i="3"/>
  <c r="E49" i="3" s="1"/>
  <c r="E48" i="3" s="1"/>
  <c r="E47" i="3" s="1"/>
  <c r="E46" i="3" s="1"/>
  <c r="E16" i="4"/>
  <c r="E36" i="3"/>
  <c r="E32" i="3"/>
  <c r="E23" i="3"/>
  <c r="E22" i="3" s="1"/>
  <c r="E21" i="3" s="1"/>
  <c r="E20" i="3" s="1"/>
  <c r="E19" i="3" s="1"/>
  <c r="E18" i="3" s="1"/>
  <c r="E15" i="3"/>
  <c r="E14" i="3" s="1"/>
  <c r="E13" i="3" s="1"/>
  <c r="E12" i="3" s="1"/>
  <c r="E11" i="3" s="1"/>
  <c r="E10" i="3" s="1"/>
  <c r="D476" i="3"/>
  <c r="D475" i="3" s="1"/>
  <c r="D474" i="3" s="1"/>
  <c r="D473" i="3" s="1"/>
  <c r="D472" i="3" s="1"/>
  <c r="D471" i="3" s="1"/>
  <c r="D470" i="3" s="1"/>
  <c r="D466" i="3"/>
  <c r="D462" i="3"/>
  <c r="D455" i="3"/>
  <c r="D454" i="3" s="1"/>
  <c r="D449" i="3"/>
  <c r="D448" i="3" s="1"/>
  <c r="D447" i="3" s="1"/>
  <c r="D446" i="3" s="1"/>
  <c r="D445" i="3" s="1"/>
  <c r="D443" i="3"/>
  <c r="D442" i="3" s="1"/>
  <c r="D441" i="3" s="1"/>
  <c r="D440" i="3" s="1"/>
  <c r="D439" i="3" s="1"/>
  <c r="D437" i="3"/>
  <c r="D436" i="3" s="1"/>
  <c r="D435" i="3" s="1"/>
  <c r="D434" i="3" s="1"/>
  <c r="D433" i="3" s="1"/>
  <c r="D431" i="3"/>
  <c r="D429" i="3"/>
  <c r="D420" i="3"/>
  <c r="D419" i="3" s="1"/>
  <c r="D418" i="3" s="1"/>
  <c r="D417" i="3" s="1"/>
  <c r="D416" i="3" s="1"/>
  <c r="D414" i="3"/>
  <c r="D411" i="3"/>
  <c r="D410" i="3" s="1"/>
  <c r="D408" i="3" s="1"/>
  <c r="D405" i="3"/>
  <c r="D404" i="3" s="1"/>
  <c r="D403" i="3" s="1"/>
  <c r="D402" i="3" s="1"/>
  <c r="D401" i="3" s="1"/>
  <c r="D399" i="3"/>
  <c r="D398" i="3" s="1"/>
  <c r="D395" i="3" s="1"/>
  <c r="D392" i="3"/>
  <c r="D391" i="3" s="1"/>
  <c r="D390" i="3" s="1"/>
  <c r="D389" i="3" s="1"/>
  <c r="D388" i="3" s="1"/>
  <c r="D386" i="3"/>
  <c r="D385" i="3" s="1"/>
  <c r="D384" i="3" s="1"/>
  <c r="D383" i="3" s="1"/>
  <c r="D382" i="3" s="1"/>
  <c r="D379" i="3"/>
  <c r="D377" i="3"/>
  <c r="D369" i="3"/>
  <c r="D368" i="3" s="1"/>
  <c r="D365" i="3" s="1"/>
  <c r="D364" i="3" s="1"/>
  <c r="D366" i="3" s="1"/>
  <c r="D362" i="3"/>
  <c r="D360" i="3"/>
  <c r="D352" i="3"/>
  <c r="D351" i="3" s="1"/>
  <c r="D350" i="3" s="1"/>
  <c r="D349" i="3" s="1"/>
  <c r="D348" i="3" s="1"/>
  <c r="D345" i="3"/>
  <c r="D344" i="3" s="1"/>
  <c r="D339" i="3"/>
  <c r="D338" i="3" s="1"/>
  <c r="D337" i="3" s="1"/>
  <c r="D336" i="3" s="1"/>
  <c r="D335" i="3" s="1"/>
  <c r="D333" i="3"/>
  <c r="D332" i="3" s="1"/>
  <c r="D331" i="3" s="1"/>
  <c r="D330" i="3" s="1"/>
  <c r="D329" i="3" s="1"/>
  <c r="D327" i="3"/>
  <c r="D326" i="3" s="1"/>
  <c r="D325" i="3" s="1"/>
  <c r="D324" i="3" s="1"/>
  <c r="D323" i="3" s="1"/>
  <c r="D319" i="3"/>
  <c r="D317" i="3"/>
  <c r="D310" i="3"/>
  <c r="D309" i="3" s="1"/>
  <c r="D307" i="3" s="1"/>
  <c r="D306" i="3" s="1"/>
  <c r="D302" i="3"/>
  <c r="D301" i="3" s="1"/>
  <c r="D299" i="3" s="1"/>
  <c r="D298" i="3" s="1"/>
  <c r="D295" i="3"/>
  <c r="D294" i="3" s="1"/>
  <c r="D292" i="3" s="1"/>
  <c r="D291" i="3" s="1"/>
  <c r="D288" i="3"/>
  <c r="D287" i="3" s="1"/>
  <c r="D284" i="3" s="1"/>
  <c r="D286" i="3" s="1"/>
  <c r="D281" i="3"/>
  <c r="D279" i="3"/>
  <c r="D273" i="3"/>
  <c r="D272" i="3" s="1"/>
  <c r="D265" i="3"/>
  <c r="D264" i="3" s="1"/>
  <c r="D261" i="3"/>
  <c r="D260" i="3" s="1"/>
  <c r="D258" i="3"/>
  <c r="D257" i="3" s="1"/>
  <c r="D250" i="3"/>
  <c r="D247" i="3" s="1"/>
  <c r="D244" i="3" s="1"/>
  <c r="D246" i="3" s="1"/>
  <c r="D240" i="3"/>
  <c r="D239" i="3" s="1"/>
  <c r="D233" i="3"/>
  <c r="D230" i="3"/>
  <c r="D221" i="3"/>
  <c r="D218" i="3"/>
  <c r="D213" i="3"/>
  <c r="D212" i="3" s="1"/>
  <c r="D204" i="3"/>
  <c r="D203" i="3" s="1"/>
  <c r="D200" i="3" s="1"/>
  <c r="D195" i="3"/>
  <c r="D194" i="3" s="1"/>
  <c r="D192" i="3"/>
  <c r="D191" i="3" s="1"/>
  <c r="D184" i="3"/>
  <c r="D181" i="3"/>
  <c r="D174" i="3"/>
  <c r="D171" i="3"/>
  <c r="D162" i="3"/>
  <c r="D161" i="3" s="1"/>
  <c r="D156" i="3" s="1"/>
  <c r="D151" i="3"/>
  <c r="D150" i="3" s="1"/>
  <c r="D144" i="3"/>
  <c r="D143" i="3" s="1"/>
  <c r="D138" i="3"/>
  <c r="D137" i="3" s="1"/>
  <c r="D135" i="3"/>
  <c r="D134" i="3" s="1"/>
  <c r="D128" i="3"/>
  <c r="D127" i="3" s="1"/>
  <c r="D124" i="3" s="1"/>
  <c r="D120" i="3"/>
  <c r="D119" i="3" s="1"/>
  <c r="D118" i="3" s="1"/>
  <c r="D113" i="3"/>
  <c r="D112" i="3" s="1"/>
  <c r="D111" i="3" s="1"/>
  <c r="D102" i="3"/>
  <c r="D100" i="3"/>
  <c r="D91" i="3"/>
  <c r="D90" i="3" s="1"/>
  <c r="D84" i="3"/>
  <c r="D83" i="3" s="1"/>
  <c r="D79" i="3"/>
  <c r="D75" i="3"/>
  <c r="D67" i="3"/>
  <c r="D66" i="3" s="1"/>
  <c r="D61" i="3"/>
  <c r="D60" i="3" s="1"/>
  <c r="D56" i="3"/>
  <c r="D55" i="3" s="1"/>
  <c r="D50" i="3"/>
  <c r="D49" i="3" s="1"/>
  <c r="D48" i="3" s="1"/>
  <c r="D47" i="3" s="1"/>
  <c r="D46" i="3" s="1"/>
  <c r="D36" i="3"/>
  <c r="D32" i="3"/>
  <c r="D23" i="3"/>
  <c r="D22" i="3" s="1"/>
  <c r="D21" i="3" s="1"/>
  <c r="D20" i="3" s="1"/>
  <c r="D19" i="3" s="1"/>
  <c r="D18" i="3" s="1"/>
  <c r="D15" i="3"/>
  <c r="D14" i="3" s="1"/>
  <c r="D13" i="3" s="1"/>
  <c r="D12" i="3" s="1"/>
  <c r="D11" i="3" s="1"/>
  <c r="D10" i="3" s="1"/>
  <c r="G62" i="2"/>
  <c r="G26" i="2"/>
  <c r="G25" i="2" s="1"/>
  <c r="G23" i="2"/>
  <c r="G22" i="2"/>
  <c r="G21" i="2"/>
  <c r="G19" i="2"/>
  <c r="G18" i="2"/>
  <c r="G15" i="2"/>
  <c r="G13" i="2" s="1"/>
  <c r="G505" i="3" s="1"/>
  <c r="G12" i="2"/>
  <c r="F62" i="2"/>
  <c r="F53" i="2"/>
  <c r="F47" i="2"/>
  <c r="F45" i="2" s="1"/>
  <c r="F34" i="2"/>
  <c r="F32" i="2"/>
  <c r="F26" i="2"/>
  <c r="F25" i="2" s="1"/>
  <c r="G10" i="1" s="1"/>
  <c r="F505" i="3"/>
  <c r="E65" i="2"/>
  <c r="E64" i="2" s="1"/>
  <c r="E63" i="2"/>
  <c r="E62" i="2"/>
  <c r="E61" i="2"/>
  <c r="E60" i="2"/>
  <c r="E54" i="2"/>
  <c r="E53" i="2"/>
  <c r="E52" i="2"/>
  <c r="E49" i="2"/>
  <c r="E48" i="2" s="1"/>
  <c r="E47" i="2"/>
  <c r="E38" i="2"/>
  <c r="E37" i="2"/>
  <c r="E36" i="2"/>
  <c r="E34" i="2"/>
  <c r="E33" i="2"/>
  <c r="E32" i="2"/>
  <c r="E26" i="2"/>
  <c r="E25" i="2" s="1"/>
  <c r="F10" i="1" s="1"/>
  <c r="E20" i="2"/>
  <c r="E17" i="2"/>
  <c r="E13" i="2"/>
  <c r="E9" i="2"/>
  <c r="D26" i="2"/>
  <c r="D25" i="2" s="1"/>
  <c r="D20" i="2"/>
  <c r="D17" i="2"/>
  <c r="D13" i="2"/>
  <c r="D9" i="2"/>
  <c r="H20" i="1"/>
  <c r="G20" i="1"/>
  <c r="F20" i="1"/>
  <c r="E20" i="1"/>
  <c r="H507" i="3"/>
  <c r="E18" i="4" l="1"/>
  <c r="D14" i="4"/>
  <c r="F49" i="3"/>
  <c r="F48" i="3" s="1"/>
  <c r="F47" i="3" s="1"/>
  <c r="F46" i="3" s="1"/>
  <c r="E278" i="3"/>
  <c r="G359" i="3"/>
  <c r="G358" i="3" s="1"/>
  <c r="J111" i="3"/>
  <c r="F74" i="3"/>
  <c r="F70" i="3" s="1"/>
  <c r="F69" i="3" s="1"/>
  <c r="F71" i="3" s="1"/>
  <c r="G128" i="3"/>
  <c r="G127" i="3" s="1"/>
  <c r="G124" i="3" s="1"/>
  <c r="G125" i="3" s="1"/>
  <c r="G126" i="3" s="1"/>
  <c r="G278" i="3"/>
  <c r="G277" i="3" s="1"/>
  <c r="E247" i="3"/>
  <c r="E244" i="3" s="1"/>
  <c r="F247" i="3"/>
  <c r="F244" i="3" s="1"/>
  <c r="F243" i="3" s="1"/>
  <c r="D99" i="3"/>
  <c r="D96" i="3" s="1"/>
  <c r="D95" i="3" s="1"/>
  <c r="D97" i="3" s="1"/>
  <c r="E31" i="3"/>
  <c r="E29" i="3" s="1"/>
  <c r="E28" i="3" s="1"/>
  <c r="E30" i="3" s="1"/>
  <c r="E14" i="4"/>
  <c r="D18" i="4"/>
  <c r="I111" i="3"/>
  <c r="F36" i="2"/>
  <c r="D31" i="3"/>
  <c r="E215" i="3"/>
  <c r="F509" i="3"/>
  <c r="D123" i="3"/>
  <c r="D125" i="3"/>
  <c r="D126" i="3" s="1"/>
  <c r="D229" i="3"/>
  <c r="D228" i="3" s="1"/>
  <c r="F14" i="3"/>
  <c r="F13" i="3" s="1"/>
  <c r="F12" i="3" s="1"/>
  <c r="F11" i="3" s="1"/>
  <c r="F10" i="3" s="1"/>
  <c r="F9" i="3" s="1"/>
  <c r="F8" i="3" s="1"/>
  <c r="F10" i="4"/>
  <c r="F455" i="3"/>
  <c r="F454" i="3" s="1"/>
  <c r="F453" i="3" s="1"/>
  <c r="F123" i="3"/>
  <c r="F125" i="3"/>
  <c r="F126" i="3" s="1"/>
  <c r="E123" i="3"/>
  <c r="E125" i="3"/>
  <c r="E126" i="3" s="1"/>
  <c r="D215" i="3"/>
  <c r="D210" i="3" s="1"/>
  <c r="D74" i="3"/>
  <c r="D70" i="3" s="1"/>
  <c r="D69" i="3" s="1"/>
  <c r="D71" i="3" s="1"/>
  <c r="E253" i="3"/>
  <c r="E252" i="3" s="1"/>
  <c r="E254" i="3"/>
  <c r="G253" i="3"/>
  <c r="G252" i="3" s="1"/>
  <c r="G254" i="3"/>
  <c r="G81" i="3"/>
  <c r="G79" i="3" s="1"/>
  <c r="G74" i="3" s="1"/>
  <c r="G70" i="3" s="1"/>
  <c r="G69" i="3" s="1"/>
  <c r="G71" i="3" s="1"/>
  <c r="F37" i="2"/>
  <c r="D253" i="3"/>
  <c r="D252" i="3" s="1"/>
  <c r="D254" i="3"/>
  <c r="E376" i="3"/>
  <c r="E375" i="3" s="1"/>
  <c r="F253" i="3"/>
  <c r="F252" i="3" s="1"/>
  <c r="F254" i="3"/>
  <c r="D316" i="3"/>
  <c r="D313" i="3" s="1"/>
  <c r="D312" i="3" s="1"/>
  <c r="D314" i="3" s="1"/>
  <c r="G218" i="3"/>
  <c r="G18" i="4" s="1"/>
  <c r="G46" i="2"/>
  <c r="G353" i="3"/>
  <c r="G352" i="3" s="1"/>
  <c r="G351" i="3" s="1"/>
  <c r="G350" i="3" s="1"/>
  <c r="G349" i="3" s="1"/>
  <c r="G348" i="3" s="1"/>
  <c r="F51" i="2"/>
  <c r="G327" i="3"/>
  <c r="G326" i="3" s="1"/>
  <c r="G325" i="3" s="1"/>
  <c r="G324" i="3" s="1"/>
  <c r="G323" i="3" s="1"/>
  <c r="G17" i="2"/>
  <c r="G506" i="3" s="1"/>
  <c r="D132" i="3"/>
  <c r="D131" i="3" s="1"/>
  <c r="D133" i="3"/>
  <c r="E54" i="3"/>
  <c r="E53" i="3"/>
  <c r="E52" i="3" s="1"/>
  <c r="F180" i="3"/>
  <c r="F177" i="3" s="1"/>
  <c r="F179" i="3" s="1"/>
  <c r="G91" i="3"/>
  <c r="G90" i="3" s="1"/>
  <c r="G88" i="3" s="1"/>
  <c r="G87" i="3" s="1"/>
  <c r="G180" i="3"/>
  <c r="G177" i="3" s="1"/>
  <c r="G176" i="3" s="1"/>
  <c r="G53" i="3"/>
  <c r="G52" i="3" s="1"/>
  <c r="G54" i="3"/>
  <c r="E316" i="3"/>
  <c r="E313" i="3" s="1"/>
  <c r="E312" i="3" s="1"/>
  <c r="E314" i="3" s="1"/>
  <c r="E359" i="3"/>
  <c r="E358" i="3" s="1"/>
  <c r="F376" i="3"/>
  <c r="F375" i="3" s="1"/>
  <c r="D180" i="3"/>
  <c r="D177" i="3" s="1"/>
  <c r="D176" i="3" s="1"/>
  <c r="D359" i="3"/>
  <c r="D357" i="3" s="1"/>
  <c r="D356" i="3" s="1"/>
  <c r="D355" i="3" s="1"/>
  <c r="D354" i="3" s="1"/>
  <c r="D53" i="3"/>
  <c r="D52" i="3" s="1"/>
  <c r="D54" i="3"/>
  <c r="D278" i="3"/>
  <c r="D277" i="3" s="1"/>
  <c r="E133" i="3"/>
  <c r="G428" i="3"/>
  <c r="G425" i="3" s="1"/>
  <c r="G424" i="3" s="1"/>
  <c r="F53" i="3"/>
  <c r="F52" i="3" s="1"/>
  <c r="F54" i="3"/>
  <c r="F99" i="3"/>
  <c r="F96" i="3" s="1"/>
  <c r="F95" i="3" s="1"/>
  <c r="F97" i="3" s="1"/>
  <c r="F49" i="2"/>
  <c r="F48" i="2" s="1"/>
  <c r="D461" i="3"/>
  <c r="D458" i="3" s="1"/>
  <c r="D457" i="3" s="1"/>
  <c r="D459" i="3" s="1"/>
  <c r="F317" i="3"/>
  <c r="E408" i="3"/>
  <c r="E409" i="3"/>
  <c r="D170" i="3"/>
  <c r="D167" i="3" s="1"/>
  <c r="D166" i="3" s="1"/>
  <c r="E229" i="3"/>
  <c r="E228" i="3" s="1"/>
  <c r="F319" i="3"/>
  <c r="F11" i="4"/>
  <c r="E461" i="3"/>
  <c r="E458" i="3" s="1"/>
  <c r="E457" i="3" s="1"/>
  <c r="E459" i="3" s="1"/>
  <c r="G411" i="3"/>
  <c r="G410" i="3" s="1"/>
  <c r="G421" i="3"/>
  <c r="G420" i="3" s="1"/>
  <c r="G419" i="3" s="1"/>
  <c r="G418" i="3" s="1"/>
  <c r="G417" i="3" s="1"/>
  <c r="G416" i="3" s="1"/>
  <c r="G222" i="3"/>
  <c r="G221" i="3" s="1"/>
  <c r="E99" i="3"/>
  <c r="E96" i="3" s="1"/>
  <c r="E95" i="3" s="1"/>
  <c r="E97" i="3" s="1"/>
  <c r="D428" i="3"/>
  <c r="D425" i="3" s="1"/>
  <c r="D424" i="3" s="1"/>
  <c r="D29" i="3"/>
  <c r="D28" i="3" s="1"/>
  <c r="D30" i="3" s="1"/>
  <c r="G241" i="3"/>
  <c r="G240" i="3" s="1"/>
  <c r="G467" i="3"/>
  <c r="G466" i="3" s="1"/>
  <c r="G450" i="3"/>
  <c r="G449" i="3" s="1"/>
  <c r="G448" i="3" s="1"/>
  <c r="G447" i="3" s="1"/>
  <c r="G446" i="3" s="1"/>
  <c r="G445" i="3" s="1"/>
  <c r="E428" i="3"/>
  <c r="E425" i="3" s="1"/>
  <c r="E424" i="3" s="1"/>
  <c r="F369" i="3"/>
  <c r="F368" i="3" s="1"/>
  <c r="F365" i="3" s="1"/>
  <c r="F364" i="3" s="1"/>
  <c r="F366" i="3" s="1"/>
  <c r="F65" i="2"/>
  <c r="F64" i="2" s="1"/>
  <c r="F362" i="3"/>
  <c r="F359" i="3" s="1"/>
  <c r="F61" i="2"/>
  <c r="F288" i="3"/>
  <c r="F287" i="3" s="1"/>
  <c r="F284" i="3" s="1"/>
  <c r="F283" i="3" s="1"/>
  <c r="K43" i="2"/>
  <c r="E45" i="2"/>
  <c r="G20" i="2"/>
  <c r="E8" i="2"/>
  <c r="F9" i="1" s="1"/>
  <c r="F11" i="1" s="1"/>
  <c r="D8" i="2"/>
  <c r="E9" i="1" s="1"/>
  <c r="E11" i="1" s="1"/>
  <c r="D56" i="2"/>
  <c r="E13" i="1" s="1"/>
  <c r="E509" i="3"/>
  <c r="E270" i="3"/>
  <c r="E269" i="3" s="1"/>
  <c r="E271" i="3"/>
  <c r="D149" i="3"/>
  <c r="D148" i="3"/>
  <c r="D147" i="3" s="1"/>
  <c r="D452" i="3"/>
  <c r="D451" i="3" s="1"/>
  <c r="D453" i="3"/>
  <c r="D89" i="3"/>
  <c r="D88" i="3"/>
  <c r="D87" i="3" s="1"/>
  <c r="E276" i="3"/>
  <c r="E275" i="3" s="1"/>
  <c r="E277" i="3"/>
  <c r="D108" i="3"/>
  <c r="G393" i="3"/>
  <c r="G392" i="3" s="1"/>
  <c r="G391" i="3" s="1"/>
  <c r="G390" i="3" s="1"/>
  <c r="G389" i="3" s="1"/>
  <c r="G388" i="3" s="1"/>
  <c r="G415" i="3"/>
  <c r="G414" i="3" s="1"/>
  <c r="F52" i="2"/>
  <c r="D117" i="3"/>
  <c r="D116" i="3" s="1"/>
  <c r="D243" i="3"/>
  <c r="E180" i="3"/>
  <c r="E177" i="3" s="1"/>
  <c r="E179" i="3" s="1"/>
  <c r="F221" i="3"/>
  <c r="F345" i="3"/>
  <c r="F344" i="3" s="1"/>
  <c r="F431" i="3"/>
  <c r="F428" i="3" s="1"/>
  <c r="F425" i="3" s="1"/>
  <c r="F424" i="3" s="1"/>
  <c r="G121" i="3"/>
  <c r="G120" i="3" s="1"/>
  <c r="G119" i="3" s="1"/>
  <c r="E19" i="4"/>
  <c r="E50" i="2"/>
  <c r="G406" i="3"/>
  <c r="G405" i="3" s="1"/>
  <c r="G404" i="3" s="1"/>
  <c r="G403" i="3" s="1"/>
  <c r="G402" i="3" s="1"/>
  <c r="G401" i="3" s="1"/>
  <c r="F461" i="3"/>
  <c r="F458" i="3" s="1"/>
  <c r="F457" i="3" s="1"/>
  <c r="F459" i="3" s="1"/>
  <c r="F60" i="2"/>
  <c r="D9" i="3"/>
  <c r="D8" i="3" s="1"/>
  <c r="G171" i="3"/>
  <c r="G170" i="3" s="1"/>
  <c r="G167" i="3" s="1"/>
  <c r="G166" i="3" s="1"/>
  <c r="G187" i="3"/>
  <c r="G190" i="3" s="1"/>
  <c r="D376" i="3"/>
  <c r="D375" i="3" s="1"/>
  <c r="F411" i="3"/>
  <c r="F410" i="3" s="1"/>
  <c r="G288" i="3"/>
  <c r="G287" i="3" s="1"/>
  <c r="G284" i="3" s="1"/>
  <c r="G283" i="3" s="1"/>
  <c r="G340" i="3"/>
  <c r="G339" i="3" s="1"/>
  <c r="G338" i="3" s="1"/>
  <c r="G337" i="3" s="1"/>
  <c r="G336" i="3" s="1"/>
  <c r="G335" i="3" s="1"/>
  <c r="D20" i="4"/>
  <c r="D187" i="3"/>
  <c r="D190" i="3" s="1"/>
  <c r="F63" i="2"/>
  <c r="E407" i="3"/>
  <c r="G380" i="3"/>
  <c r="G379" i="3" s="1"/>
  <c r="G376" i="3" s="1"/>
  <c r="G375" i="3" s="1"/>
  <c r="G464" i="3"/>
  <c r="G462" i="3" s="1"/>
  <c r="D23" i="4"/>
  <c r="F218" i="3"/>
  <c r="G144" i="3"/>
  <c r="G143" i="3" s="1"/>
  <c r="G140" i="3" s="1"/>
  <c r="E11" i="4"/>
  <c r="F229" i="3"/>
  <c r="F228" i="3" s="1"/>
  <c r="G232" i="3"/>
  <c r="G230" i="3" s="1"/>
  <c r="G229" i="3" s="1"/>
  <c r="E209" i="3"/>
  <c r="E208" i="3" s="1"/>
  <c r="E207" i="3" s="1"/>
  <c r="E187" i="3"/>
  <c r="E190" i="3" s="1"/>
  <c r="G165" i="3"/>
  <c r="G162" i="3" s="1"/>
  <c r="G161" i="3" s="1"/>
  <c r="G156" i="3" s="1"/>
  <c r="E170" i="3"/>
  <c r="E169" i="3" s="1"/>
  <c r="F174" i="3"/>
  <c r="F170" i="3" s="1"/>
  <c r="G24" i="4"/>
  <c r="G152" i="3"/>
  <c r="G151" i="3" s="1"/>
  <c r="G150" i="3" s="1"/>
  <c r="G149" i="3" s="1"/>
  <c r="E132" i="3"/>
  <c r="E131" i="3" s="1"/>
  <c r="F138" i="3"/>
  <c r="F137" i="3" s="1"/>
  <c r="F132" i="3" s="1"/>
  <c r="F131" i="3" s="1"/>
  <c r="G139" i="3"/>
  <c r="G138" i="3" s="1"/>
  <c r="G137" i="3" s="1"/>
  <c r="G132" i="3" s="1"/>
  <c r="G131" i="3" s="1"/>
  <c r="G115" i="3"/>
  <c r="G113" i="3" s="1"/>
  <c r="G112" i="3" s="1"/>
  <c r="E107" i="3"/>
  <c r="E23" i="4"/>
  <c r="E88" i="3"/>
  <c r="E87" i="3" s="1"/>
  <c r="E74" i="3"/>
  <c r="E70" i="3" s="1"/>
  <c r="E69" i="3" s="1"/>
  <c r="E71" i="3" s="1"/>
  <c r="E24" i="4"/>
  <c r="E15" i="4"/>
  <c r="E20" i="4"/>
  <c r="G37" i="3"/>
  <c r="G36" i="3" s="1"/>
  <c r="E9" i="3"/>
  <c r="E8" i="3" s="1"/>
  <c r="E10" i="4"/>
  <c r="G9" i="2"/>
  <c r="F278" i="3"/>
  <c r="G244" i="3"/>
  <c r="E59" i="2"/>
  <c r="E56" i="2" s="1"/>
  <c r="F13" i="1" s="1"/>
  <c r="E203" i="3"/>
  <c r="E200" i="3" s="1"/>
  <c r="E202" i="3" s="1"/>
  <c r="G102" i="3"/>
  <c r="G99" i="3" s="1"/>
  <c r="G96" i="3" s="1"/>
  <c r="G95" i="3" s="1"/>
  <c r="G97" i="3" s="1"/>
  <c r="F29" i="3"/>
  <c r="F28" i="3" s="1"/>
  <c r="G32" i="3"/>
  <c r="F14" i="4"/>
  <c r="G11" i="4"/>
  <c r="G15" i="3"/>
  <c r="G453" i="3"/>
  <c r="G452" i="3"/>
  <c r="G451" i="3" s="1"/>
  <c r="G316" i="3"/>
  <c r="G313" i="3" s="1"/>
  <c r="G312" i="3" s="1"/>
  <c r="G314" i="3" s="1"/>
  <c r="G343" i="3"/>
  <c r="G342" i="3"/>
  <c r="G341" i="3" s="1"/>
  <c r="G394" i="3"/>
  <c r="G65" i="3"/>
  <c r="G64" i="3"/>
  <c r="G63" i="3" s="1"/>
  <c r="G199" i="3"/>
  <c r="G198" i="3" s="1"/>
  <c r="G202" i="3"/>
  <c r="G270" i="3"/>
  <c r="G269" i="3" s="1"/>
  <c r="F149" i="3"/>
  <c r="F148" i="3"/>
  <c r="F147" i="3" s="1"/>
  <c r="F271" i="3"/>
  <c r="F270" i="3"/>
  <c r="F269" i="3" s="1"/>
  <c r="F108" i="3"/>
  <c r="F107" i="3"/>
  <c r="F187" i="3"/>
  <c r="F88" i="3"/>
  <c r="F87" i="3" s="1"/>
  <c r="F89" i="3"/>
  <c r="F202" i="3"/>
  <c r="F199" i="3"/>
  <c r="F198" i="3" s="1"/>
  <c r="F394" i="3"/>
  <c r="F155" i="3"/>
  <c r="F159" i="3"/>
  <c r="F142" i="3"/>
  <c r="F141" i="3" s="1"/>
  <c r="F140" i="3"/>
  <c r="F64" i="3"/>
  <c r="F63" i="3" s="1"/>
  <c r="F65" i="3"/>
  <c r="F118" i="3"/>
  <c r="F117" i="3"/>
  <c r="F116" i="3" s="1"/>
  <c r="F238" i="3"/>
  <c r="F237" i="3"/>
  <c r="F236" i="3" s="1"/>
  <c r="F38" i="2"/>
  <c r="F33" i="2"/>
  <c r="F31" i="2" s="1"/>
  <c r="E283" i="3"/>
  <c r="E286" i="3"/>
  <c r="E149" i="3"/>
  <c r="E148" i="3"/>
  <c r="E147" i="3" s="1"/>
  <c r="E237" i="3"/>
  <c r="E236" i="3" s="1"/>
  <c r="E238" i="3"/>
  <c r="E142" i="3"/>
  <c r="E141" i="3" s="1"/>
  <c r="E140" i="3"/>
  <c r="E394" i="3"/>
  <c r="E155" i="3"/>
  <c r="E159" i="3"/>
  <c r="E453" i="3"/>
  <c r="E452" i="3"/>
  <c r="E451" i="3" s="1"/>
  <c r="E31" i="2"/>
  <c r="E108" i="3"/>
  <c r="E342" i="3"/>
  <c r="E341" i="3" s="1"/>
  <c r="E322" i="3" s="1"/>
  <c r="E321" i="3" s="1"/>
  <c r="E15" i="5" s="1"/>
  <c r="E374" i="3"/>
  <c r="E373" i="3" s="1"/>
  <c r="E35" i="2"/>
  <c r="E64" i="3"/>
  <c r="E63" i="3" s="1"/>
  <c r="E117" i="3"/>
  <c r="E116" i="3" s="1"/>
  <c r="D396" i="3"/>
  <c r="D394" i="3"/>
  <c r="D202" i="3"/>
  <c r="D199" i="3"/>
  <c r="D198" i="3" s="1"/>
  <c r="D238" i="3"/>
  <c r="D237" i="3"/>
  <c r="D236" i="3" s="1"/>
  <c r="D159" i="3"/>
  <c r="D155" i="3"/>
  <c r="D65" i="3"/>
  <c r="D64" i="3"/>
  <c r="D63" i="3" s="1"/>
  <c r="D140" i="3"/>
  <c r="D142" i="3"/>
  <c r="D141" i="3" s="1"/>
  <c r="D270" i="3"/>
  <c r="D269" i="3" s="1"/>
  <c r="D271" i="3"/>
  <c r="D343" i="3"/>
  <c r="D342" i="3"/>
  <c r="D341" i="3" s="1"/>
  <c r="D322" i="3" s="1"/>
  <c r="D321" i="3" s="1"/>
  <c r="D283" i="3"/>
  <c r="D107" i="3"/>
  <c r="D407" i="3"/>
  <c r="G9" i="1"/>
  <c r="G11" i="1" s="1"/>
  <c r="I260" i="3"/>
  <c r="I261" i="3"/>
  <c r="K263" i="3"/>
  <c r="H263" i="3"/>
  <c r="H261" i="3" s="1"/>
  <c r="H260" i="3" s="1"/>
  <c r="L260" i="3" s="1"/>
  <c r="J263" i="3"/>
  <c r="I264" i="3"/>
  <c r="I265" i="3"/>
  <c r="H265" i="3"/>
  <c r="H264" i="3" s="1"/>
  <c r="L266" i="3"/>
  <c r="K266" i="3"/>
  <c r="J266" i="3"/>
  <c r="I266" i="3"/>
  <c r="J265" i="3"/>
  <c r="J264" i="3"/>
  <c r="I263" i="3"/>
  <c r="L262" i="3"/>
  <c r="K262" i="3"/>
  <c r="J262" i="3"/>
  <c r="I262" i="3"/>
  <c r="L185" i="3"/>
  <c r="L184" i="3" s="1"/>
  <c r="K185" i="3"/>
  <c r="K184" i="3" s="1"/>
  <c r="H184" i="3"/>
  <c r="H16" i="4"/>
  <c r="L304" i="3"/>
  <c r="K304" i="3"/>
  <c r="J304" i="3"/>
  <c r="I304" i="3"/>
  <c r="L303" i="3"/>
  <c r="K303" i="3"/>
  <c r="J303" i="3"/>
  <c r="I303" i="3"/>
  <c r="H302" i="3"/>
  <c r="L300" i="3"/>
  <c r="K300" i="3"/>
  <c r="J300" i="3"/>
  <c r="I300" i="3"/>
  <c r="I308" i="3"/>
  <c r="J308" i="3"/>
  <c r="K308" i="3"/>
  <c r="L308" i="3"/>
  <c r="H310" i="3"/>
  <c r="H309" i="3" s="1"/>
  <c r="H307" i="3" s="1"/>
  <c r="H234" i="3"/>
  <c r="H204" i="3"/>
  <c r="H12" i="2"/>
  <c r="H11" i="2"/>
  <c r="H15" i="2"/>
  <c r="H13" i="2" s="1"/>
  <c r="H505" i="3" s="1"/>
  <c r="H19" i="2"/>
  <c r="H23" i="2"/>
  <c r="H22" i="2"/>
  <c r="H21" i="2"/>
  <c r="G89" i="3" l="1"/>
  <c r="G123" i="3"/>
  <c r="E226" i="3"/>
  <c r="E225" i="3" s="1"/>
  <c r="E224" i="3" s="1"/>
  <c r="G357" i="3"/>
  <c r="G356" i="3" s="1"/>
  <c r="G355" i="3" s="1"/>
  <c r="G354" i="3" s="1"/>
  <c r="G16" i="5" s="1"/>
  <c r="D374" i="3"/>
  <c r="D373" i="3" s="1"/>
  <c r="D372" i="3" s="1"/>
  <c r="D371" i="3" s="1"/>
  <c r="F235" i="3"/>
  <c r="F20" i="4"/>
  <c r="D186" i="3"/>
  <c r="D154" i="3" s="1"/>
  <c r="F374" i="3"/>
  <c r="F373" i="3" s="1"/>
  <c r="G276" i="3"/>
  <c r="G275" i="3" s="1"/>
  <c r="D169" i="3"/>
  <c r="F30" i="3"/>
  <c r="F27" i="3"/>
  <c r="F26" i="3" s="1"/>
  <c r="F35" i="2"/>
  <c r="E246" i="3"/>
  <c r="E243" i="3"/>
  <c r="E235" i="3" s="1"/>
  <c r="E223" i="3" s="1"/>
  <c r="E13" i="5" s="1"/>
  <c r="D209" i="3"/>
  <c r="D208" i="3" s="1"/>
  <c r="D207" i="3" s="1"/>
  <c r="G268" i="3"/>
  <c r="E268" i="3"/>
  <c r="G14" i="4"/>
  <c r="F18" i="4"/>
  <c r="F215" i="3"/>
  <c r="F209" i="3" s="1"/>
  <c r="F208" i="3" s="1"/>
  <c r="F207" i="3" s="1"/>
  <c r="G461" i="3"/>
  <c r="G458" i="3" s="1"/>
  <c r="G457" i="3" s="1"/>
  <c r="G459" i="3" s="1"/>
  <c r="G286" i="3"/>
  <c r="F246" i="3"/>
  <c r="G246" i="3"/>
  <c r="G243" i="3"/>
  <c r="G107" i="3"/>
  <c r="G111" i="3"/>
  <c r="K111" i="3" s="1"/>
  <c r="E372" i="3"/>
  <c r="E371" i="3" s="1"/>
  <c r="E17" i="5" s="1"/>
  <c r="E305" i="3"/>
  <c r="D226" i="3"/>
  <c r="D225" i="3" s="1"/>
  <c r="D224" i="3" s="1"/>
  <c r="E357" i="3"/>
  <c r="E356" i="3" s="1"/>
  <c r="E355" i="3" s="1"/>
  <c r="E354" i="3" s="1"/>
  <c r="E16" i="5" s="1"/>
  <c r="D305" i="3"/>
  <c r="G108" i="3"/>
  <c r="E176" i="3"/>
  <c r="F19" i="4"/>
  <c r="F9" i="5"/>
  <c r="F8" i="5" s="1"/>
  <c r="D276" i="3"/>
  <c r="D275" i="3" s="1"/>
  <c r="D268" i="3" s="1"/>
  <c r="G14" i="3"/>
  <c r="G13" i="3" s="1"/>
  <c r="G12" i="3" s="1"/>
  <c r="G11" i="3" s="1"/>
  <c r="G10" i="3" s="1"/>
  <c r="G9" i="3" s="1"/>
  <c r="G8" i="3" s="1"/>
  <c r="G10" i="4"/>
  <c r="G9" i="4" s="1"/>
  <c r="G8" i="4" s="1"/>
  <c r="F452" i="3"/>
  <c r="F451" i="3" s="1"/>
  <c r="F423" i="3" s="1"/>
  <c r="F422" i="3" s="1"/>
  <c r="F18" i="5" s="1"/>
  <c r="G148" i="3"/>
  <c r="G147" i="3" s="1"/>
  <c r="E423" i="3"/>
  <c r="E422" i="3" s="1"/>
  <c r="E18" i="5" s="1"/>
  <c r="G31" i="3"/>
  <c r="G29" i="3" s="1"/>
  <c r="G28" i="3" s="1"/>
  <c r="G30" i="3" s="1"/>
  <c r="G215" i="3"/>
  <c r="G209" i="3" s="1"/>
  <c r="G208" i="3" s="1"/>
  <c r="G207" i="3" s="1"/>
  <c r="G37" i="2"/>
  <c r="F133" i="3"/>
  <c r="G142" i="3"/>
  <c r="G141" i="3" s="1"/>
  <c r="G51" i="2"/>
  <c r="E30" i="2"/>
  <c r="F12" i="1" s="1"/>
  <c r="F14" i="1" s="1"/>
  <c r="F15" i="1" s="1"/>
  <c r="F24" i="1" s="1"/>
  <c r="G179" i="3"/>
  <c r="F176" i="3"/>
  <c r="G133" i="3"/>
  <c r="G19" i="4"/>
  <c r="F24" i="4"/>
  <c r="F286" i="3"/>
  <c r="G186" i="3"/>
  <c r="G407" i="3"/>
  <c r="D30" i="2"/>
  <c r="E12" i="1" s="1"/>
  <c r="G239" i="3"/>
  <c r="G238" i="3" s="1"/>
  <c r="F408" i="3"/>
  <c r="F409" i="3"/>
  <c r="E186" i="3"/>
  <c r="E106" i="3"/>
  <c r="D423" i="3"/>
  <c r="D422" i="3" s="1"/>
  <c r="G408" i="3"/>
  <c r="G409" i="3"/>
  <c r="E199" i="3"/>
  <c r="E198" i="3" s="1"/>
  <c r="F23" i="4"/>
  <c r="F316" i="3"/>
  <c r="F313" i="3" s="1"/>
  <c r="F312" i="3" s="1"/>
  <c r="F305" i="3" s="1"/>
  <c r="F9" i="4"/>
  <c r="F8" i="4" s="1"/>
  <c r="F357" i="3"/>
  <c r="F356" i="3" s="1"/>
  <c r="F358" i="3"/>
  <c r="D106" i="3"/>
  <c r="F407" i="3"/>
  <c r="F50" i="2"/>
  <c r="G15" i="4"/>
  <c r="G322" i="3"/>
  <c r="G321" i="3" s="1"/>
  <c r="G15" i="5" s="1"/>
  <c r="G20" i="4"/>
  <c r="F59" i="2"/>
  <c r="F56" i="2" s="1"/>
  <c r="G13" i="1" s="1"/>
  <c r="G159" i="3"/>
  <c r="G155" i="3"/>
  <c r="G118" i="3"/>
  <c r="G117" i="3"/>
  <c r="G116" i="3" s="1"/>
  <c r="D235" i="3"/>
  <c r="G374" i="3"/>
  <c r="G373" i="3" s="1"/>
  <c r="E13" i="4"/>
  <c r="G305" i="3"/>
  <c r="E9" i="4"/>
  <c r="E8" i="4" s="1"/>
  <c r="F342" i="3"/>
  <c r="F341" i="3" s="1"/>
  <c r="F343" i="3"/>
  <c r="D27" i="3"/>
  <c r="D26" i="3" s="1"/>
  <c r="F226" i="3"/>
  <c r="F225" i="3" s="1"/>
  <c r="F224" i="3" s="1"/>
  <c r="E9" i="5"/>
  <c r="E8" i="5" s="1"/>
  <c r="E7" i="5" s="1"/>
  <c r="G228" i="3"/>
  <c r="G226" i="3"/>
  <c r="G225" i="3" s="1"/>
  <c r="G224" i="3" s="1"/>
  <c r="G169" i="3"/>
  <c r="E167" i="3"/>
  <c r="E166" i="3" s="1"/>
  <c r="F167" i="3"/>
  <c r="F166" i="3" s="1"/>
  <c r="F169" i="3"/>
  <c r="G23" i="4"/>
  <c r="G21" i="4" s="1"/>
  <c r="E21" i="4"/>
  <c r="E27" i="3"/>
  <c r="E26" i="3" s="1"/>
  <c r="G8" i="2"/>
  <c r="G509" i="3"/>
  <c r="F277" i="3"/>
  <c r="F276" i="3"/>
  <c r="F275" i="3" s="1"/>
  <c r="F268" i="3" s="1"/>
  <c r="F190" i="3"/>
  <c r="F186" i="3"/>
  <c r="F106" i="3"/>
  <c r="H20" i="2"/>
  <c r="H9" i="2"/>
  <c r="H18" i="2"/>
  <c r="H17" i="2" s="1"/>
  <c r="H506" i="3" s="1"/>
  <c r="L261" i="3"/>
  <c r="K260" i="3"/>
  <c r="J261" i="3"/>
  <c r="K261" i="3"/>
  <c r="J260" i="3"/>
  <c r="L263" i="3"/>
  <c r="K264" i="3"/>
  <c r="L264" i="3"/>
  <c r="K265" i="3"/>
  <c r="L265" i="3"/>
  <c r="I302" i="3"/>
  <c r="L310" i="3"/>
  <c r="L302" i="3"/>
  <c r="K310" i="3"/>
  <c r="J310" i="3"/>
  <c r="J302" i="3"/>
  <c r="K302" i="3"/>
  <c r="I301" i="3"/>
  <c r="I309" i="3"/>
  <c r="J309" i="3"/>
  <c r="I310" i="3"/>
  <c r="K309" i="3"/>
  <c r="H301" i="3"/>
  <c r="H306" i="3"/>
  <c r="L309" i="3"/>
  <c r="D223" i="3" l="1"/>
  <c r="F372" i="3"/>
  <c r="F371" i="3" s="1"/>
  <c r="F17" i="5" s="1"/>
  <c r="E267" i="3"/>
  <c r="E14" i="5" s="1"/>
  <c r="G423" i="3"/>
  <c r="G422" i="3" s="1"/>
  <c r="G18" i="5" s="1"/>
  <c r="F154" i="3"/>
  <c r="F105" i="3" s="1"/>
  <c r="F12" i="5" s="1"/>
  <c r="F13" i="4"/>
  <c r="F30" i="2"/>
  <c r="G12" i="1" s="1"/>
  <c r="G14" i="1" s="1"/>
  <c r="G15" i="1" s="1"/>
  <c r="G24" i="1" s="1"/>
  <c r="H22" i="1" s="1"/>
  <c r="F322" i="3"/>
  <c r="F321" i="3" s="1"/>
  <c r="F15" i="5" s="1"/>
  <c r="F355" i="3"/>
  <c r="F354" i="3" s="1"/>
  <c r="F16" i="5" s="1"/>
  <c r="D267" i="3"/>
  <c r="G106" i="3"/>
  <c r="D105" i="3"/>
  <c r="G372" i="3"/>
  <c r="G371" i="3" s="1"/>
  <c r="G17" i="5" s="1"/>
  <c r="H509" i="3"/>
  <c r="G9" i="5"/>
  <c r="G8" i="5" s="1"/>
  <c r="E14" i="1"/>
  <c r="E15" i="1" s="1"/>
  <c r="E24" i="1" s="1"/>
  <c r="G237" i="3"/>
  <c r="G236" i="3" s="1"/>
  <c r="G235" i="3" s="1"/>
  <c r="G223" i="3" s="1"/>
  <c r="G13" i="5" s="1"/>
  <c r="G154" i="3"/>
  <c r="F21" i="4"/>
  <c r="E154" i="3"/>
  <c r="F223" i="3"/>
  <c r="F13" i="5" s="1"/>
  <c r="G27" i="3"/>
  <c r="G26" i="3" s="1"/>
  <c r="G11" i="5" s="1"/>
  <c r="E11" i="5"/>
  <c r="G13" i="4"/>
  <c r="G12" i="4" s="1"/>
  <c r="F314" i="3"/>
  <c r="F267" i="3"/>
  <c r="F14" i="5" s="1"/>
  <c r="F11" i="5"/>
  <c r="G267" i="3"/>
  <c r="G14" i="5" s="1"/>
  <c r="E12" i="4"/>
  <c r="E7" i="4" s="1"/>
  <c r="H9" i="1"/>
  <c r="J301" i="3"/>
  <c r="K299" i="3"/>
  <c r="K301" i="3"/>
  <c r="L301" i="3"/>
  <c r="H299" i="3"/>
  <c r="J306" i="3"/>
  <c r="I307" i="3"/>
  <c r="K307" i="3"/>
  <c r="J307" i="3"/>
  <c r="L307" i="3"/>
  <c r="F12" i="4" l="1"/>
  <c r="D25" i="3"/>
  <c r="D7" i="3" s="1"/>
  <c r="G105" i="3"/>
  <c r="G12" i="5" s="1"/>
  <c r="F25" i="3"/>
  <c r="E105" i="3"/>
  <c r="E25" i="3" s="1"/>
  <c r="E7" i="3" s="1"/>
  <c r="G25" i="3"/>
  <c r="G10" i="5" s="1"/>
  <c r="G7" i="5" s="1"/>
  <c r="I299" i="3"/>
  <c r="I298" i="3"/>
  <c r="L299" i="3"/>
  <c r="H298" i="3"/>
  <c r="L298" i="3" s="1"/>
  <c r="J299" i="3"/>
  <c r="J298" i="3"/>
  <c r="K306" i="3"/>
  <c r="L306" i="3"/>
  <c r="I306" i="3"/>
  <c r="E12" i="5" l="1"/>
  <c r="F10" i="5"/>
  <c r="F7" i="5" s="1"/>
  <c r="F7" i="4"/>
  <c r="F7" i="3"/>
  <c r="G7" i="4"/>
  <c r="H14" i="1" s="1"/>
  <c r="G7" i="3"/>
  <c r="K298" i="3"/>
  <c r="I20" i="1" l="1"/>
  <c r="G32" i="2"/>
  <c r="H35" i="3" l="1"/>
  <c r="H34" i="2" s="1"/>
  <c r="G34" i="2"/>
  <c r="H34" i="3"/>
  <c r="H33" i="3"/>
  <c r="H27" i="2"/>
  <c r="H32" i="3" l="1"/>
  <c r="H32" i="2"/>
  <c r="I64" i="2"/>
  <c r="I60" i="2"/>
  <c r="H19" i="5"/>
  <c r="L19" i="5" s="1"/>
  <c r="K19" i="5"/>
  <c r="I19" i="5"/>
  <c r="J503" i="3"/>
  <c r="K503" i="3"/>
  <c r="L503" i="3"/>
  <c r="J504" i="3"/>
  <c r="K504" i="3"/>
  <c r="L504" i="3"/>
  <c r="J505" i="3"/>
  <c r="K505" i="3"/>
  <c r="L505" i="3"/>
  <c r="J506" i="3"/>
  <c r="K506" i="3"/>
  <c r="L506" i="3"/>
  <c r="J508" i="3"/>
  <c r="J509" i="3"/>
  <c r="H62" i="2"/>
  <c r="L39" i="3"/>
  <c r="G53" i="2"/>
  <c r="L58" i="3"/>
  <c r="L77" i="3"/>
  <c r="K78" i="3"/>
  <c r="H81" i="3"/>
  <c r="K82" i="3"/>
  <c r="H92" i="3"/>
  <c r="K103" i="3"/>
  <c r="K104" i="3"/>
  <c r="H115" i="3"/>
  <c r="H122" i="3"/>
  <c r="L122" i="3" s="1"/>
  <c r="K130" i="3"/>
  <c r="K136" i="3"/>
  <c r="K145" i="3"/>
  <c r="H146" i="3"/>
  <c r="H153" i="3"/>
  <c r="L153" i="3" s="1"/>
  <c r="K163" i="3"/>
  <c r="H164" i="3"/>
  <c r="L164" i="3" s="1"/>
  <c r="H165" i="3"/>
  <c r="K173" i="3"/>
  <c r="K182" i="3"/>
  <c r="H183" i="3"/>
  <c r="K196" i="3"/>
  <c r="K197" i="3"/>
  <c r="K231" i="3"/>
  <c r="H232" i="3"/>
  <c r="L232" i="3" s="1"/>
  <c r="K242" i="3"/>
  <c r="K259" i="3"/>
  <c r="K289" i="3"/>
  <c r="H290" i="3"/>
  <c r="L290" i="3" s="1"/>
  <c r="H318" i="3"/>
  <c r="H317" i="3" s="1"/>
  <c r="K340" i="3"/>
  <c r="G52" i="2"/>
  <c r="H413" i="3"/>
  <c r="L413" i="3" s="1"/>
  <c r="K432" i="3"/>
  <c r="H456" i="3"/>
  <c r="H455" i="3" s="1"/>
  <c r="H454" i="3" s="1"/>
  <c r="K463" i="3"/>
  <c r="K467" i="3"/>
  <c r="L469" i="3"/>
  <c r="H386" i="3"/>
  <c r="H385" i="3" s="1"/>
  <c r="H384" i="3" s="1"/>
  <c r="H383" i="3" s="1"/>
  <c r="H382" i="3" s="1"/>
  <c r="H476" i="3"/>
  <c r="H475" i="3" s="1"/>
  <c r="H474" i="3" s="1"/>
  <c r="H473" i="3" s="1"/>
  <c r="H472" i="3" s="1"/>
  <c r="H471" i="3" s="1"/>
  <c r="H470" i="3" s="1"/>
  <c r="J61" i="2"/>
  <c r="J179" i="3"/>
  <c r="L35" i="3"/>
  <c r="I379" i="3"/>
  <c r="J38" i="2"/>
  <c r="J39" i="2"/>
  <c r="J34" i="2"/>
  <c r="J63" i="2"/>
  <c r="J32" i="2"/>
  <c r="J33" i="2"/>
  <c r="J36" i="2"/>
  <c r="J37" i="2"/>
  <c r="J42" i="2"/>
  <c r="J51" i="2"/>
  <c r="J52" i="2"/>
  <c r="J53" i="2"/>
  <c r="J54" i="2"/>
  <c r="I59" i="3"/>
  <c r="J13" i="1"/>
  <c r="J12" i="1"/>
  <c r="J10" i="1"/>
  <c r="J9" i="1"/>
  <c r="I32" i="2"/>
  <c r="I33" i="2"/>
  <c r="I34" i="2"/>
  <c r="I35" i="2"/>
  <c r="I36" i="2"/>
  <c r="I37" i="2"/>
  <c r="I38" i="2"/>
  <c r="I39" i="2"/>
  <c r="I40" i="2"/>
  <c r="I42" i="2"/>
  <c r="I45" i="2"/>
  <c r="I46" i="2"/>
  <c r="I47" i="2"/>
  <c r="J47" i="2"/>
  <c r="K47" i="2"/>
  <c r="L47" i="2"/>
  <c r="I48" i="2"/>
  <c r="I49" i="2"/>
  <c r="I50" i="2"/>
  <c r="I51" i="2"/>
  <c r="I52" i="2"/>
  <c r="I53" i="2"/>
  <c r="I54" i="2"/>
  <c r="I31" i="2"/>
  <c r="I61" i="2"/>
  <c r="I62" i="2"/>
  <c r="I63" i="2"/>
  <c r="I65" i="2"/>
  <c r="I30" i="2"/>
  <c r="J27" i="2"/>
  <c r="K27" i="2"/>
  <c r="L27" i="2"/>
  <c r="I27" i="2"/>
  <c r="I26" i="2"/>
  <c r="I25" i="2"/>
  <c r="J10" i="2"/>
  <c r="K10" i="2"/>
  <c r="L10" i="2"/>
  <c r="J11" i="2"/>
  <c r="K11" i="2"/>
  <c r="L11" i="2"/>
  <c r="J12" i="2"/>
  <c r="K12" i="2"/>
  <c r="L12" i="2"/>
  <c r="J14" i="2"/>
  <c r="K14" i="2"/>
  <c r="L14" i="2"/>
  <c r="J15" i="2"/>
  <c r="K15" i="2"/>
  <c r="L15" i="2"/>
  <c r="J16" i="2"/>
  <c r="K16" i="2"/>
  <c r="L16" i="2"/>
  <c r="J18" i="2"/>
  <c r="K18" i="2"/>
  <c r="L18" i="2"/>
  <c r="J19" i="2"/>
  <c r="K19" i="2"/>
  <c r="L19" i="2"/>
  <c r="J21" i="2"/>
  <c r="K21" i="2"/>
  <c r="L21" i="2"/>
  <c r="J22" i="2"/>
  <c r="K22" i="2"/>
  <c r="L22" i="2"/>
  <c r="J23" i="2"/>
  <c r="K23" i="2"/>
  <c r="L23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504" i="3"/>
  <c r="I505" i="3"/>
  <c r="I506" i="3"/>
  <c r="I508" i="3"/>
  <c r="I509" i="3"/>
  <c r="I503" i="3"/>
  <c r="J16" i="3"/>
  <c r="J17" i="3"/>
  <c r="J24" i="3"/>
  <c r="J33" i="3"/>
  <c r="J34" i="3"/>
  <c r="K34" i="3"/>
  <c r="J35" i="3"/>
  <c r="K35" i="3"/>
  <c r="J37" i="3"/>
  <c r="J38" i="3"/>
  <c r="J39" i="3"/>
  <c r="J40" i="3"/>
  <c r="K40" i="3"/>
  <c r="J42" i="3"/>
  <c r="J57" i="3"/>
  <c r="J58" i="3"/>
  <c r="K58" i="3"/>
  <c r="L59" i="3"/>
  <c r="J62" i="3"/>
  <c r="K62" i="3"/>
  <c r="J68" i="3"/>
  <c r="J72" i="3"/>
  <c r="K72" i="3"/>
  <c r="L72" i="3"/>
  <c r="J73" i="3"/>
  <c r="K73" i="3"/>
  <c r="L73" i="3"/>
  <c r="J76" i="3"/>
  <c r="J77" i="3"/>
  <c r="J78" i="3"/>
  <c r="J80" i="3"/>
  <c r="J81" i="3"/>
  <c r="J82" i="3"/>
  <c r="J85" i="3"/>
  <c r="J86" i="3"/>
  <c r="K86" i="3"/>
  <c r="L86" i="3"/>
  <c r="J92" i="3"/>
  <c r="J93" i="3"/>
  <c r="K93" i="3"/>
  <c r="L93" i="3"/>
  <c r="J94" i="3"/>
  <c r="J98" i="3"/>
  <c r="K98" i="3"/>
  <c r="L98" i="3"/>
  <c r="J101" i="3"/>
  <c r="K101" i="3"/>
  <c r="J103" i="3"/>
  <c r="J104" i="3"/>
  <c r="J109" i="3"/>
  <c r="J110" i="3"/>
  <c r="K110" i="3"/>
  <c r="L110" i="3"/>
  <c r="J114" i="3"/>
  <c r="J115" i="3"/>
  <c r="J121" i="3"/>
  <c r="K121" i="3"/>
  <c r="J122" i="3"/>
  <c r="J125" i="3"/>
  <c r="K125" i="3"/>
  <c r="J126" i="3"/>
  <c r="K126" i="3"/>
  <c r="J129" i="3"/>
  <c r="J130" i="3"/>
  <c r="J133" i="3"/>
  <c r="K133" i="3"/>
  <c r="J136" i="3"/>
  <c r="J139" i="3"/>
  <c r="J145" i="3"/>
  <c r="J146" i="3"/>
  <c r="J152" i="3"/>
  <c r="K152" i="3"/>
  <c r="J153" i="3"/>
  <c r="J157" i="3"/>
  <c r="K157" i="3"/>
  <c r="L157" i="3"/>
  <c r="J158" i="3"/>
  <c r="L158" i="3"/>
  <c r="J163" i="3"/>
  <c r="J164" i="3"/>
  <c r="J165" i="3"/>
  <c r="J168" i="3"/>
  <c r="K168" i="3"/>
  <c r="L168" i="3"/>
  <c r="J172" i="3"/>
  <c r="J173" i="3"/>
  <c r="J175" i="3"/>
  <c r="J178" i="3"/>
  <c r="K178" i="3"/>
  <c r="L178" i="3"/>
  <c r="J182" i="3"/>
  <c r="J183" i="3"/>
  <c r="J188" i="3"/>
  <c r="K188" i="3"/>
  <c r="L188" i="3"/>
  <c r="J189" i="3"/>
  <c r="K189" i="3"/>
  <c r="L189" i="3"/>
  <c r="J193" i="3"/>
  <c r="J196" i="3"/>
  <c r="J197" i="3"/>
  <c r="J201" i="3"/>
  <c r="K201" i="3"/>
  <c r="L201" i="3"/>
  <c r="J205" i="3"/>
  <c r="J211" i="3"/>
  <c r="K211" i="3"/>
  <c r="L211" i="3"/>
  <c r="J214" i="3"/>
  <c r="K214" i="3"/>
  <c r="J219" i="3"/>
  <c r="J222" i="3"/>
  <c r="J227" i="3"/>
  <c r="K227" i="3"/>
  <c r="L227" i="3"/>
  <c r="J231" i="3"/>
  <c r="J232" i="3"/>
  <c r="J234" i="3"/>
  <c r="K234" i="3"/>
  <c r="J241" i="3"/>
  <c r="J242" i="3"/>
  <c r="J245" i="3"/>
  <c r="K245" i="3"/>
  <c r="L245" i="3"/>
  <c r="J251" i="3"/>
  <c r="J254" i="3"/>
  <c r="K254" i="3"/>
  <c r="J255" i="3"/>
  <c r="K255" i="3"/>
  <c r="L255" i="3"/>
  <c r="J256" i="3"/>
  <c r="K256" i="3"/>
  <c r="L256" i="3"/>
  <c r="J259" i="3"/>
  <c r="J274" i="3"/>
  <c r="J280" i="3"/>
  <c r="J282" i="3"/>
  <c r="J285" i="3"/>
  <c r="K285" i="3"/>
  <c r="L285" i="3"/>
  <c r="J289" i="3"/>
  <c r="J290" i="3"/>
  <c r="J293" i="3"/>
  <c r="K293" i="3"/>
  <c r="L293" i="3"/>
  <c r="J296" i="3"/>
  <c r="J297" i="3"/>
  <c r="K297" i="3"/>
  <c r="L297" i="3"/>
  <c r="J311" i="3"/>
  <c r="J315" i="3"/>
  <c r="K315" i="3"/>
  <c r="L315" i="3"/>
  <c r="J318" i="3"/>
  <c r="J320" i="3"/>
  <c r="J328" i="3"/>
  <c r="J334" i="3"/>
  <c r="J340" i="3"/>
  <c r="J347" i="3"/>
  <c r="J353" i="3"/>
  <c r="J358" i="3"/>
  <c r="K358" i="3"/>
  <c r="J361" i="3"/>
  <c r="J363" i="3"/>
  <c r="J367" i="3"/>
  <c r="K367" i="3"/>
  <c r="L367" i="3"/>
  <c r="J370" i="3"/>
  <c r="J378" i="3"/>
  <c r="J380" i="3"/>
  <c r="J381" i="3"/>
  <c r="K381" i="3"/>
  <c r="L381" i="3"/>
  <c r="J387" i="3"/>
  <c r="K387" i="3"/>
  <c r="L387" i="3"/>
  <c r="J393" i="3"/>
  <c r="J397" i="3"/>
  <c r="K397" i="3"/>
  <c r="L397" i="3"/>
  <c r="J400" i="3"/>
  <c r="J406" i="3"/>
  <c r="J409" i="3"/>
  <c r="K409" i="3"/>
  <c r="J412" i="3"/>
  <c r="K412" i="3"/>
  <c r="J413" i="3"/>
  <c r="J415" i="3"/>
  <c r="J421" i="3"/>
  <c r="J426" i="3"/>
  <c r="K426" i="3"/>
  <c r="L426" i="3"/>
  <c r="J427" i="3"/>
  <c r="K427" i="3"/>
  <c r="L427" i="3"/>
  <c r="J430" i="3"/>
  <c r="J432" i="3"/>
  <c r="J438" i="3"/>
  <c r="J444" i="3"/>
  <c r="J450" i="3"/>
  <c r="J456" i="3"/>
  <c r="J460" i="3"/>
  <c r="K460" i="3"/>
  <c r="L460" i="3"/>
  <c r="J463" i="3"/>
  <c r="J464" i="3"/>
  <c r="J465" i="3"/>
  <c r="J467" i="3"/>
  <c r="J468" i="3"/>
  <c r="J469" i="3"/>
  <c r="J477" i="3"/>
  <c r="K477" i="3"/>
  <c r="L477" i="3"/>
  <c r="I477" i="3"/>
  <c r="I469" i="3"/>
  <c r="I468" i="3"/>
  <c r="I467" i="3"/>
  <c r="I465" i="3"/>
  <c r="I464" i="3"/>
  <c r="I463" i="3"/>
  <c r="I460" i="3"/>
  <c r="I456" i="3"/>
  <c r="I450" i="3"/>
  <c r="I444" i="3"/>
  <c r="I438" i="3"/>
  <c r="I432" i="3"/>
  <c r="I430" i="3"/>
  <c r="I427" i="3"/>
  <c r="I426" i="3"/>
  <c r="I421" i="3"/>
  <c r="I415" i="3"/>
  <c r="I413" i="3"/>
  <c r="I412" i="3"/>
  <c r="I409" i="3"/>
  <c r="I406" i="3"/>
  <c r="I400" i="3"/>
  <c r="I397" i="3"/>
  <c r="I393" i="3"/>
  <c r="I387" i="3"/>
  <c r="I381" i="3"/>
  <c r="I380" i="3"/>
  <c r="I378" i="3"/>
  <c r="I370" i="3"/>
  <c r="I367" i="3"/>
  <c r="I363" i="3"/>
  <c r="I361" i="3"/>
  <c r="I358" i="3"/>
  <c r="I353" i="3"/>
  <c r="I347" i="3"/>
  <c r="I340" i="3"/>
  <c r="I334" i="3"/>
  <c r="I328" i="3"/>
  <c r="I320" i="3"/>
  <c r="I318" i="3"/>
  <c r="I314" i="3"/>
  <c r="I311" i="3"/>
  <c r="I297" i="3"/>
  <c r="I296" i="3"/>
  <c r="I293" i="3"/>
  <c r="I290" i="3"/>
  <c r="I289" i="3"/>
  <c r="I285" i="3"/>
  <c r="I282" i="3"/>
  <c r="I280" i="3"/>
  <c r="I274" i="3"/>
  <c r="I259" i="3"/>
  <c r="I256" i="3"/>
  <c r="I255" i="3"/>
  <c r="I254" i="3"/>
  <c r="I251" i="3"/>
  <c r="I245" i="3"/>
  <c r="I242" i="3"/>
  <c r="I241" i="3"/>
  <c r="I234" i="3"/>
  <c r="I232" i="3"/>
  <c r="I231" i="3"/>
  <c r="I227" i="3"/>
  <c r="I222" i="3"/>
  <c r="I219" i="3"/>
  <c r="I214" i="3"/>
  <c r="I211" i="3"/>
  <c r="I205" i="3"/>
  <c r="I201" i="3"/>
  <c r="I197" i="3"/>
  <c r="I196" i="3"/>
  <c r="I193" i="3"/>
  <c r="I189" i="3"/>
  <c r="I188" i="3"/>
  <c r="I182" i="3"/>
  <c r="I179" i="3"/>
  <c r="I178" i="3"/>
  <c r="I175" i="3"/>
  <c r="I173" i="3"/>
  <c r="I172" i="3"/>
  <c r="I168" i="3"/>
  <c r="I165" i="3"/>
  <c r="I164" i="3"/>
  <c r="I163" i="3"/>
  <c r="I158" i="3"/>
  <c r="I157" i="3"/>
  <c r="I153" i="3"/>
  <c r="I152" i="3"/>
  <c r="I146" i="3"/>
  <c r="I145" i="3"/>
  <c r="I139" i="3"/>
  <c r="I136" i="3"/>
  <c r="I133" i="3"/>
  <c r="I130" i="3"/>
  <c r="I129" i="3"/>
  <c r="I126" i="3"/>
  <c r="I125" i="3"/>
  <c r="I122" i="3"/>
  <c r="I121" i="3"/>
  <c r="I115" i="3"/>
  <c r="I114" i="3"/>
  <c r="I110" i="3"/>
  <c r="I109" i="3"/>
  <c r="I104" i="3"/>
  <c r="I103" i="3"/>
  <c r="I101" i="3"/>
  <c r="I98" i="3"/>
  <c r="I94" i="3"/>
  <c r="I93" i="3"/>
  <c r="I92" i="3"/>
  <c r="I86" i="3"/>
  <c r="I85" i="3"/>
  <c r="I82" i="3"/>
  <c r="I81" i="3"/>
  <c r="I80" i="3"/>
  <c r="I78" i="3"/>
  <c r="I77" i="3"/>
  <c r="I76" i="3"/>
  <c r="I73" i="3"/>
  <c r="I72" i="3"/>
  <c r="I68" i="3"/>
  <c r="I62" i="3"/>
  <c r="I58" i="3"/>
  <c r="I57" i="3"/>
  <c r="I42" i="3"/>
  <c r="I40" i="3"/>
  <c r="I39" i="3"/>
  <c r="I38" i="3"/>
  <c r="I37" i="3"/>
  <c r="I35" i="3"/>
  <c r="I34" i="3"/>
  <c r="I33" i="3"/>
  <c r="I25" i="3"/>
  <c r="I24" i="3"/>
  <c r="I17" i="3"/>
  <c r="I16" i="3"/>
  <c r="K57" i="3" l="1"/>
  <c r="H94" i="3"/>
  <c r="H91" i="3" s="1"/>
  <c r="H90" i="3" s="1"/>
  <c r="H88" i="3" s="1"/>
  <c r="H87" i="3" s="1"/>
  <c r="G63" i="2"/>
  <c r="G61" i="2"/>
  <c r="K61" i="2" s="1"/>
  <c r="H464" i="3"/>
  <c r="H462" i="3" s="1"/>
  <c r="G33" i="2"/>
  <c r="G31" i="2" s="1"/>
  <c r="G54" i="2"/>
  <c r="K54" i="2" s="1"/>
  <c r="G65" i="2"/>
  <c r="G64" i="2" s="1"/>
  <c r="G36" i="2"/>
  <c r="H16" i="3"/>
  <c r="G38" i="2"/>
  <c r="K38" i="2" s="1"/>
  <c r="G45" i="2"/>
  <c r="H251" i="3"/>
  <c r="H250" i="3" s="1"/>
  <c r="H247" i="3" s="1"/>
  <c r="G49" i="2"/>
  <c r="G48" i="2" s="1"/>
  <c r="K370" i="3"/>
  <c r="K328" i="3"/>
  <c r="H172" i="3"/>
  <c r="G60" i="2"/>
  <c r="K60" i="2" s="1"/>
  <c r="K17" i="3"/>
  <c r="K39" i="2"/>
  <c r="K415" i="3"/>
  <c r="L183" i="3"/>
  <c r="H181" i="3"/>
  <c r="H180" i="3" s="1"/>
  <c r="K37" i="3"/>
  <c r="H130" i="3"/>
  <c r="L130" i="3" s="1"/>
  <c r="K456" i="3"/>
  <c r="K251" i="3"/>
  <c r="K413" i="3"/>
  <c r="H173" i="3"/>
  <c r="L173" i="3" s="1"/>
  <c r="K318" i="3"/>
  <c r="K361" i="3"/>
  <c r="K363" i="3"/>
  <c r="K164" i="3"/>
  <c r="H37" i="3"/>
  <c r="K320" i="3"/>
  <c r="H450" i="3"/>
  <c r="H449" i="3" s="1"/>
  <c r="H448" i="3" s="1"/>
  <c r="H447" i="3" s="1"/>
  <c r="H446" i="3" s="1"/>
  <c r="H445" i="3" s="1"/>
  <c r="K175" i="3"/>
  <c r="K115" i="3"/>
  <c r="K114" i="3"/>
  <c r="H17" i="3"/>
  <c r="H39" i="2" s="1"/>
  <c r="K24" i="3"/>
  <c r="K81" i="3"/>
  <c r="K85" i="3"/>
  <c r="K219" i="3"/>
  <c r="H222" i="3"/>
  <c r="H85" i="3"/>
  <c r="H61" i="3"/>
  <c r="H60" i="3" s="1"/>
  <c r="K444" i="3"/>
  <c r="K193" i="3"/>
  <c r="H406" i="3"/>
  <c r="H405" i="3" s="1"/>
  <c r="L405" i="3" s="1"/>
  <c r="K353" i="3"/>
  <c r="K469" i="3"/>
  <c r="K296" i="3"/>
  <c r="H242" i="3"/>
  <c r="L242" i="3" s="1"/>
  <c r="K379" i="3"/>
  <c r="K172" i="3"/>
  <c r="K139" i="3"/>
  <c r="K16" i="3"/>
  <c r="K406" i="3"/>
  <c r="H443" i="3"/>
  <c r="H442" i="3" s="1"/>
  <c r="H441" i="3" s="1"/>
  <c r="H440" i="3" s="1"/>
  <c r="H439" i="3" s="1"/>
  <c r="H139" i="3"/>
  <c r="H138" i="3" s="1"/>
  <c r="H137" i="3" s="1"/>
  <c r="K183" i="3"/>
  <c r="I59" i="2"/>
  <c r="K232" i="3"/>
  <c r="K122" i="3"/>
  <c r="K334" i="3"/>
  <c r="H377" i="3"/>
  <c r="L377" i="3" s="1"/>
  <c r="H370" i="3"/>
  <c r="H369" i="3" s="1"/>
  <c r="H368" i="3" s="1"/>
  <c r="H365" i="3" s="1"/>
  <c r="H364" i="3" s="1"/>
  <c r="H366" i="3" s="1"/>
  <c r="H23" i="3"/>
  <c r="H22" i="3" s="1"/>
  <c r="H21" i="3" s="1"/>
  <c r="H20" i="3" s="1"/>
  <c r="H19" i="3" s="1"/>
  <c r="H18" i="3" s="1"/>
  <c r="K393" i="3"/>
  <c r="K94" i="3"/>
  <c r="K39" i="3"/>
  <c r="L197" i="3"/>
  <c r="H363" i="3"/>
  <c r="H362" i="3" s="1"/>
  <c r="L362" i="3" s="1"/>
  <c r="H175" i="3"/>
  <c r="K468" i="3"/>
  <c r="H241" i="3"/>
  <c r="K77" i="3"/>
  <c r="K347" i="3"/>
  <c r="I411" i="3"/>
  <c r="L476" i="3"/>
  <c r="K241" i="3"/>
  <c r="J60" i="2"/>
  <c r="H281" i="3"/>
  <c r="K165" i="3"/>
  <c r="K129" i="3"/>
  <c r="H347" i="3"/>
  <c r="K438" i="3"/>
  <c r="K282" i="3"/>
  <c r="K146" i="3"/>
  <c r="K76" i="3"/>
  <c r="K42" i="3"/>
  <c r="L62" i="3"/>
  <c r="K34" i="2"/>
  <c r="K464" i="3"/>
  <c r="K450" i="3"/>
  <c r="H437" i="3"/>
  <c r="H436" i="3" s="1"/>
  <c r="H435" i="3" s="1"/>
  <c r="H434" i="3" s="1"/>
  <c r="H433" i="3" s="1"/>
  <c r="K430" i="3"/>
  <c r="H421" i="3"/>
  <c r="H420" i="3" s="1"/>
  <c r="K421" i="3"/>
  <c r="H415" i="3"/>
  <c r="J411" i="3"/>
  <c r="K400" i="3"/>
  <c r="K380" i="3"/>
  <c r="K378" i="3"/>
  <c r="K311" i="3"/>
  <c r="K290" i="3"/>
  <c r="K280" i="3"/>
  <c r="H273" i="3"/>
  <c r="H272" i="3" s="1"/>
  <c r="H270" i="3" s="1"/>
  <c r="H269" i="3" s="1"/>
  <c r="K274" i="3"/>
  <c r="K153" i="3"/>
  <c r="H104" i="3"/>
  <c r="L104" i="3" s="1"/>
  <c r="L40" i="3"/>
  <c r="K205" i="3"/>
  <c r="H113" i="3"/>
  <c r="H112" i="3" s="1"/>
  <c r="H111" i="3" s="1"/>
  <c r="L111" i="3" s="1"/>
  <c r="L114" i="3"/>
  <c r="H360" i="3"/>
  <c r="L361" i="3"/>
  <c r="J379" i="3"/>
  <c r="H334" i="3"/>
  <c r="H333" i="3" s="1"/>
  <c r="H332" i="3" s="1"/>
  <c r="H331" i="3" s="1"/>
  <c r="H330" i="3" s="1"/>
  <c r="H329" i="3" s="1"/>
  <c r="L172" i="3"/>
  <c r="H328" i="3"/>
  <c r="H145" i="3"/>
  <c r="L145" i="3" s="1"/>
  <c r="H429" i="3"/>
  <c r="H380" i="3"/>
  <c r="L380" i="3" s="1"/>
  <c r="J19" i="5"/>
  <c r="H279" i="3"/>
  <c r="H214" i="3"/>
  <c r="H412" i="3"/>
  <c r="H411" i="3" s="1"/>
  <c r="H410" i="3" s="1"/>
  <c r="H409" i="3" s="1"/>
  <c r="L409" i="3" s="1"/>
  <c r="H163" i="3"/>
  <c r="L163" i="3" s="1"/>
  <c r="H57" i="3"/>
  <c r="K295" i="3"/>
  <c r="L76" i="3"/>
  <c r="J45" i="2"/>
  <c r="J46" i="2"/>
  <c r="K80" i="3"/>
  <c r="K68" i="3"/>
  <c r="K51" i="3"/>
  <c r="H51" i="3"/>
  <c r="H53" i="2" s="1"/>
  <c r="K38" i="3"/>
  <c r="K33" i="3"/>
  <c r="K92" i="3"/>
  <c r="J65" i="2"/>
  <c r="H152" i="3"/>
  <c r="H121" i="3"/>
  <c r="K102" i="3"/>
  <c r="H103" i="3"/>
  <c r="L103" i="3" s="1"/>
  <c r="K466" i="3"/>
  <c r="H467" i="3"/>
  <c r="H432" i="3"/>
  <c r="H431" i="3" s="1"/>
  <c r="H340" i="3"/>
  <c r="H339" i="3" s="1"/>
  <c r="H338" i="3" s="1"/>
  <c r="H337" i="3" s="1"/>
  <c r="H336" i="3" s="1"/>
  <c r="H335" i="3" s="1"/>
  <c r="H289" i="3"/>
  <c r="H288" i="3" s="1"/>
  <c r="H287" i="3" s="1"/>
  <c r="H284" i="3" s="1"/>
  <c r="H286" i="3" s="1"/>
  <c r="H219" i="3"/>
  <c r="H46" i="2" s="1"/>
  <c r="J410" i="3"/>
  <c r="J50" i="2"/>
  <c r="H453" i="3"/>
  <c r="H452" i="3"/>
  <c r="H451" i="3" s="1"/>
  <c r="H196" i="3"/>
  <c r="H129" i="3"/>
  <c r="H82" i="3"/>
  <c r="L82" i="3" s="1"/>
  <c r="H320" i="3"/>
  <c r="H319" i="3" s="1"/>
  <c r="H316" i="3" s="1"/>
  <c r="H313" i="3" s="1"/>
  <c r="H312" i="3" s="1"/>
  <c r="H231" i="3"/>
  <c r="H230" i="3" s="1"/>
  <c r="H100" i="3"/>
  <c r="H393" i="3"/>
  <c r="H392" i="3" s="1"/>
  <c r="H353" i="3"/>
  <c r="H352" i="3" s="1"/>
  <c r="H351" i="3" s="1"/>
  <c r="H350" i="3" s="1"/>
  <c r="H349" i="3" s="1"/>
  <c r="H348" i="3" s="1"/>
  <c r="L81" i="3"/>
  <c r="L475" i="3"/>
  <c r="I410" i="3"/>
  <c r="L165" i="3"/>
  <c r="L37" i="3"/>
  <c r="L92" i="3"/>
  <c r="L474" i="3"/>
  <c r="K411" i="3"/>
  <c r="K222" i="3"/>
  <c r="K465" i="3"/>
  <c r="L146" i="3"/>
  <c r="L385" i="3"/>
  <c r="L386" i="3"/>
  <c r="J48" i="2"/>
  <c r="J49" i="2"/>
  <c r="J64" i="2"/>
  <c r="J62" i="2"/>
  <c r="H26" i="2"/>
  <c r="I319" i="3"/>
  <c r="I174" i="3"/>
  <c r="J79" i="3"/>
  <c r="J36" i="3"/>
  <c r="K405" i="3"/>
  <c r="K399" i="3"/>
  <c r="K319" i="3"/>
  <c r="J317" i="3"/>
  <c r="J281" i="3"/>
  <c r="J279" i="3"/>
  <c r="J233" i="3"/>
  <c r="J221" i="3"/>
  <c r="K174" i="3"/>
  <c r="K138" i="3"/>
  <c r="J11" i="1"/>
  <c r="H37" i="2" l="1"/>
  <c r="H51" i="2"/>
  <c r="G50" i="2"/>
  <c r="K49" i="2"/>
  <c r="L94" i="3"/>
  <c r="G35" i="2"/>
  <c r="H244" i="3"/>
  <c r="H19" i="4"/>
  <c r="L16" i="3"/>
  <c r="H38" i="2"/>
  <c r="L38" i="2" s="1"/>
  <c r="H36" i="3"/>
  <c r="H31" i="3" s="1"/>
  <c r="H36" i="2"/>
  <c r="L363" i="3"/>
  <c r="L406" i="3"/>
  <c r="L251" i="3"/>
  <c r="H49" i="2"/>
  <c r="H56" i="3"/>
  <c r="H55" i="3" s="1"/>
  <c r="H327" i="3"/>
  <c r="H326" i="3" s="1"/>
  <c r="H325" i="3" s="1"/>
  <c r="H324" i="3" s="1"/>
  <c r="H323" i="3" s="1"/>
  <c r="L17" i="3"/>
  <c r="L39" i="2"/>
  <c r="H63" i="2"/>
  <c r="H345" i="3"/>
  <c r="H344" i="3" s="1"/>
  <c r="H343" i="3" s="1"/>
  <c r="H52" i="2"/>
  <c r="H84" i="3"/>
  <c r="H83" i="3" s="1"/>
  <c r="L83" i="3" s="1"/>
  <c r="H61" i="2"/>
  <c r="L61" i="2" s="1"/>
  <c r="G59" i="2"/>
  <c r="G56" i="2" s="1"/>
  <c r="H13" i="1" s="1"/>
  <c r="H174" i="3"/>
  <c r="H65" i="2"/>
  <c r="H221" i="3"/>
  <c r="L221" i="3" s="1"/>
  <c r="H54" i="2"/>
  <c r="L54" i="2" s="1"/>
  <c r="K36" i="3"/>
  <c r="H60" i="2"/>
  <c r="L60" i="2" s="1"/>
  <c r="L464" i="3"/>
  <c r="H33" i="2"/>
  <c r="H404" i="3"/>
  <c r="H403" i="3" s="1"/>
  <c r="H402" i="3" s="1"/>
  <c r="H401" i="3" s="1"/>
  <c r="I23" i="4"/>
  <c r="H128" i="3"/>
  <c r="H127" i="3" s="1"/>
  <c r="H124" i="3" s="1"/>
  <c r="H314" i="3"/>
  <c r="H305" i="3"/>
  <c r="L175" i="3"/>
  <c r="L61" i="3"/>
  <c r="H171" i="3"/>
  <c r="L171" i="3" s="1"/>
  <c r="H15" i="3"/>
  <c r="H107" i="3"/>
  <c r="H108" i="3"/>
  <c r="L60" i="3"/>
  <c r="L57" i="3"/>
  <c r="L85" i="3"/>
  <c r="K179" i="3"/>
  <c r="H177" i="3"/>
  <c r="K431" i="3"/>
  <c r="L421" i="3"/>
  <c r="L138" i="3"/>
  <c r="L370" i="3"/>
  <c r="H271" i="3"/>
  <c r="L24" i="3"/>
  <c r="H359" i="3"/>
  <c r="H240" i="3"/>
  <c r="J59" i="2"/>
  <c r="I56" i="2"/>
  <c r="H278" i="3"/>
  <c r="H277" i="3" s="1"/>
  <c r="K221" i="3"/>
  <c r="L139" i="3"/>
  <c r="H218" i="3"/>
  <c r="H18" i="4" s="1"/>
  <c r="L378" i="3"/>
  <c r="H428" i="3"/>
  <c r="H425" i="3" s="1"/>
  <c r="H424" i="3" s="1"/>
  <c r="K144" i="3"/>
  <c r="H195" i="3"/>
  <c r="H194" i="3" s="1"/>
  <c r="H414" i="3"/>
  <c r="L414" i="3" s="1"/>
  <c r="L415" i="3"/>
  <c r="L404" i="3"/>
  <c r="H379" i="3"/>
  <c r="L379" i="3" s="1"/>
  <c r="H295" i="3"/>
  <c r="L296" i="3"/>
  <c r="L137" i="3"/>
  <c r="K91" i="3"/>
  <c r="H75" i="3"/>
  <c r="L34" i="2"/>
  <c r="L38" i="3"/>
  <c r="L33" i="3"/>
  <c r="L34" i="3"/>
  <c r="L205" i="3"/>
  <c r="H258" i="3"/>
  <c r="H257" i="3" s="1"/>
  <c r="J100" i="3"/>
  <c r="L182" i="3"/>
  <c r="H89" i="3"/>
  <c r="H283" i="3"/>
  <c r="H408" i="3"/>
  <c r="H399" i="3"/>
  <c r="L400" i="3"/>
  <c r="L181" i="3"/>
  <c r="I75" i="3"/>
  <c r="I279" i="3"/>
  <c r="I360" i="3"/>
  <c r="I414" i="3"/>
  <c r="L360" i="3"/>
  <c r="K79" i="3"/>
  <c r="J24" i="1"/>
  <c r="J14" i="1"/>
  <c r="J431" i="3"/>
  <c r="H144" i="3"/>
  <c r="H143" i="3" s="1"/>
  <c r="H213" i="3"/>
  <c r="L214" i="3"/>
  <c r="J377" i="3"/>
  <c r="H192" i="3"/>
  <c r="L193" i="3"/>
  <c r="I429" i="3"/>
  <c r="H162" i="3"/>
  <c r="H161" i="3" s="1"/>
  <c r="H156" i="3" s="1"/>
  <c r="I7" i="5"/>
  <c r="J84" i="3"/>
  <c r="J151" i="3"/>
  <c r="J218" i="3"/>
  <c r="J240" i="3"/>
  <c r="J333" i="3"/>
  <c r="I476" i="3"/>
  <c r="I61" i="3"/>
  <c r="H50" i="3"/>
  <c r="L51" i="3"/>
  <c r="J15" i="3"/>
  <c r="J250" i="3"/>
  <c r="J339" i="3"/>
  <c r="K420" i="3"/>
  <c r="J420" i="3"/>
  <c r="I32" i="3"/>
  <c r="I120" i="3"/>
  <c r="I144" i="3"/>
  <c r="J162" i="3"/>
  <c r="I162" i="3"/>
  <c r="I191" i="3"/>
  <c r="I192" i="3"/>
  <c r="I218" i="3"/>
  <c r="I239" i="3"/>
  <c r="I240" i="3"/>
  <c r="I386" i="3"/>
  <c r="I437" i="3"/>
  <c r="I449" i="3"/>
  <c r="J462" i="3"/>
  <c r="I462" i="3"/>
  <c r="I23" i="3"/>
  <c r="K48" i="2"/>
  <c r="H233" i="3"/>
  <c r="L233" i="3" s="1"/>
  <c r="L234" i="3"/>
  <c r="H135" i="3"/>
  <c r="H134" i="3" s="1"/>
  <c r="L136" i="3"/>
  <c r="K23" i="3"/>
  <c r="J23" i="3"/>
  <c r="K137" i="3"/>
  <c r="J138" i="3"/>
  <c r="J174" i="3"/>
  <c r="J204" i="3"/>
  <c r="J258" i="3"/>
  <c r="J288" i="3"/>
  <c r="J319" i="3"/>
  <c r="J369" i="3"/>
  <c r="K369" i="3"/>
  <c r="J399" i="3"/>
  <c r="J429" i="3"/>
  <c r="J449" i="3"/>
  <c r="I83" i="3"/>
  <c r="J466" i="3"/>
  <c r="I466" i="3"/>
  <c r="K15" i="3"/>
  <c r="J32" i="3"/>
  <c r="K233" i="3"/>
  <c r="H466" i="3"/>
  <c r="H461" i="3" s="1"/>
  <c r="H458" i="3" s="1"/>
  <c r="H457" i="3" s="1"/>
  <c r="H459" i="3" s="1"/>
  <c r="L467" i="3"/>
  <c r="H120" i="3"/>
  <c r="H119" i="3" s="1"/>
  <c r="L119" i="3" s="1"/>
  <c r="L121" i="3"/>
  <c r="H151" i="3"/>
  <c r="H150" i="3" s="1"/>
  <c r="L152" i="3"/>
  <c r="J75" i="3"/>
  <c r="K250" i="3"/>
  <c r="J128" i="3"/>
  <c r="K191" i="3"/>
  <c r="J192" i="3"/>
  <c r="J360" i="3"/>
  <c r="K360" i="3"/>
  <c r="J386" i="3"/>
  <c r="K386" i="3"/>
  <c r="J414" i="3"/>
  <c r="K414" i="3"/>
  <c r="J437" i="3"/>
  <c r="J476" i="3"/>
  <c r="K476" i="3"/>
  <c r="J91" i="3"/>
  <c r="I91" i="3"/>
  <c r="K14" i="4"/>
  <c r="K32" i="3"/>
  <c r="H79" i="3"/>
  <c r="L79" i="3" s="1"/>
  <c r="L80" i="3"/>
  <c r="K192" i="3"/>
  <c r="H419" i="3"/>
  <c r="L420" i="3"/>
  <c r="J135" i="3"/>
  <c r="J362" i="3"/>
  <c r="K362" i="3"/>
  <c r="J392" i="3"/>
  <c r="K392" i="3"/>
  <c r="J443" i="3"/>
  <c r="I41" i="3"/>
  <c r="I16" i="4"/>
  <c r="J56" i="3"/>
  <c r="I56" i="3"/>
  <c r="I84" i="3"/>
  <c r="J102" i="3"/>
  <c r="I102" i="3"/>
  <c r="I134" i="3"/>
  <c r="I135" i="3"/>
  <c r="I204" i="3"/>
  <c r="I230" i="3"/>
  <c r="J230" i="3"/>
  <c r="I258" i="3"/>
  <c r="I288" i="3"/>
  <c r="I333" i="3"/>
  <c r="I345" i="3"/>
  <c r="I369" i="3"/>
  <c r="I399" i="3"/>
  <c r="J113" i="3"/>
  <c r="K113" i="3"/>
  <c r="J31" i="3"/>
  <c r="K16" i="4"/>
  <c r="J41" i="3"/>
  <c r="J67" i="3"/>
  <c r="J119" i="3"/>
  <c r="J120" i="3"/>
  <c r="J144" i="3"/>
  <c r="K212" i="3"/>
  <c r="J213" i="3"/>
  <c r="K213" i="3"/>
  <c r="J273" i="3"/>
  <c r="J327" i="3"/>
  <c r="J352" i="3"/>
  <c r="J405" i="3"/>
  <c r="J455" i="3"/>
  <c r="I15" i="4"/>
  <c r="I36" i="3"/>
  <c r="I67" i="3"/>
  <c r="I79" i="3"/>
  <c r="I100" i="3"/>
  <c r="I113" i="3"/>
  <c r="I128" i="3"/>
  <c r="I137" i="3"/>
  <c r="I138" i="3"/>
  <c r="I151" i="3"/>
  <c r="J171" i="3"/>
  <c r="I171" i="3"/>
  <c r="J180" i="3"/>
  <c r="I181" i="3"/>
  <c r="J181" i="3"/>
  <c r="I194" i="3"/>
  <c r="J195" i="3"/>
  <c r="I195" i="3"/>
  <c r="I212" i="3"/>
  <c r="I213" i="3"/>
  <c r="I221" i="3"/>
  <c r="I233" i="3"/>
  <c r="I19" i="4"/>
  <c r="I250" i="3"/>
  <c r="I273" i="3"/>
  <c r="I281" i="3"/>
  <c r="J294" i="3"/>
  <c r="J295" i="3"/>
  <c r="I295" i="3"/>
  <c r="I317" i="3"/>
  <c r="I327" i="3"/>
  <c r="I339" i="3"/>
  <c r="I352" i="3"/>
  <c r="I362" i="3"/>
  <c r="I377" i="3"/>
  <c r="I392" i="3"/>
  <c r="I405" i="3"/>
  <c r="I420" i="3"/>
  <c r="I431" i="3"/>
  <c r="I443" i="3"/>
  <c r="I455" i="3"/>
  <c r="I15" i="3"/>
  <c r="J61" i="3"/>
  <c r="K281" i="3"/>
  <c r="L393" i="3"/>
  <c r="L403" i="3"/>
  <c r="K84" i="3"/>
  <c r="K377" i="3"/>
  <c r="K61" i="3"/>
  <c r="H102" i="3"/>
  <c r="L102" i="3" s="1"/>
  <c r="H67" i="3"/>
  <c r="H66" i="3" s="1"/>
  <c r="L68" i="3"/>
  <c r="H10" i="1"/>
  <c r="H11" i="1" s="1"/>
  <c r="K26" i="2"/>
  <c r="J26" i="2"/>
  <c r="H25" i="2"/>
  <c r="L26" i="2"/>
  <c r="L9" i="2"/>
  <c r="J9" i="2"/>
  <c r="K9" i="2"/>
  <c r="L13" i="2"/>
  <c r="J13" i="2"/>
  <c r="K13" i="2"/>
  <c r="L17" i="2"/>
  <c r="J17" i="2"/>
  <c r="K17" i="2"/>
  <c r="L20" i="2"/>
  <c r="J20" i="2"/>
  <c r="K20" i="2"/>
  <c r="L42" i="3"/>
  <c r="L129" i="3"/>
  <c r="L78" i="3"/>
  <c r="L101" i="3"/>
  <c r="L196" i="3"/>
  <c r="H391" i="3"/>
  <c r="L392" i="3"/>
  <c r="L369" i="3"/>
  <c r="L384" i="3"/>
  <c r="K88" i="3"/>
  <c r="J90" i="3"/>
  <c r="K90" i="3"/>
  <c r="K294" i="3"/>
  <c r="J161" i="3"/>
  <c r="L32" i="3"/>
  <c r="H11" i="4"/>
  <c r="L23" i="3"/>
  <c r="L62" i="2"/>
  <c r="K181" i="3"/>
  <c r="K75" i="3"/>
  <c r="K135" i="3"/>
  <c r="L274" i="3"/>
  <c r="L444" i="3"/>
  <c r="K429" i="3"/>
  <c r="L438" i="3"/>
  <c r="L431" i="3"/>
  <c r="L432" i="3"/>
  <c r="K50" i="3"/>
  <c r="K100" i="3"/>
  <c r="L100" i="3"/>
  <c r="K151" i="3"/>
  <c r="K204" i="3"/>
  <c r="L280" i="3"/>
  <c r="L318" i="3"/>
  <c r="K218" i="3"/>
  <c r="K258" i="3"/>
  <c r="K352" i="3"/>
  <c r="K230" i="3"/>
  <c r="K462" i="3"/>
  <c r="L347" i="3"/>
  <c r="L465" i="3"/>
  <c r="L412" i="3"/>
  <c r="K455" i="3"/>
  <c r="L340" i="3"/>
  <c r="L115" i="3"/>
  <c r="K56" i="3"/>
  <c r="K120" i="3"/>
  <c r="K162" i="3"/>
  <c r="K288" i="3"/>
  <c r="K333" i="3"/>
  <c r="L219" i="3"/>
  <c r="L259" i="3"/>
  <c r="L281" i="3"/>
  <c r="L282" i="3"/>
  <c r="L319" i="3"/>
  <c r="L320" i="3"/>
  <c r="L353" i="3"/>
  <c r="L231" i="3"/>
  <c r="L430" i="3"/>
  <c r="L463" i="3"/>
  <c r="K449" i="3"/>
  <c r="L456" i="3"/>
  <c r="K41" i="3"/>
  <c r="K195" i="3"/>
  <c r="K279" i="3"/>
  <c r="K317" i="3"/>
  <c r="L241" i="3"/>
  <c r="L311" i="3"/>
  <c r="L328" i="3"/>
  <c r="L468" i="3"/>
  <c r="K67" i="3"/>
  <c r="K128" i="3"/>
  <c r="K171" i="3"/>
  <c r="K339" i="3"/>
  <c r="L289" i="3"/>
  <c r="L334" i="3"/>
  <c r="K240" i="3"/>
  <c r="K273" i="3"/>
  <c r="K327" i="3"/>
  <c r="K443" i="3"/>
  <c r="K437" i="3"/>
  <c r="L222" i="3"/>
  <c r="L450" i="3"/>
  <c r="L250" i="3"/>
  <c r="L401" i="3"/>
  <c r="L402" i="3"/>
  <c r="L473" i="3"/>
  <c r="L383" i="3"/>
  <c r="K42" i="2"/>
  <c r="J55" i="3"/>
  <c r="K55" i="3"/>
  <c r="K62" i="2"/>
  <c r="J40" i="2"/>
  <c r="K40" i="2"/>
  <c r="J35" i="2"/>
  <c r="H8" i="2"/>
  <c r="I9" i="1" s="1"/>
  <c r="K33" i="2"/>
  <c r="J461" i="3"/>
  <c r="I396" i="3"/>
  <c r="K52" i="2"/>
  <c r="K36" i="2"/>
  <c r="I305" i="3"/>
  <c r="I108" i="3"/>
  <c r="K51" i="2"/>
  <c r="K37" i="2"/>
  <c r="K53" i="2"/>
  <c r="K63" i="2"/>
  <c r="L75" i="3" l="1"/>
  <c r="H14" i="4"/>
  <c r="H246" i="3"/>
  <c r="H243" i="3"/>
  <c r="H123" i="3"/>
  <c r="H125" i="3"/>
  <c r="L125" i="3" s="1"/>
  <c r="H14" i="3"/>
  <c r="H13" i="3" s="1"/>
  <c r="H12" i="3" s="1"/>
  <c r="H11" i="3" s="1"/>
  <c r="H10" i="3" s="1"/>
  <c r="H9" i="3" s="1"/>
  <c r="H8" i="3" s="1"/>
  <c r="H10" i="4"/>
  <c r="H9" i="4" s="1"/>
  <c r="H253" i="3"/>
  <c r="H252" i="3" s="1"/>
  <c r="H254" i="3"/>
  <c r="L254" i="3" s="1"/>
  <c r="L18" i="4"/>
  <c r="H215" i="3"/>
  <c r="H132" i="3"/>
  <c r="H131" i="3" s="1"/>
  <c r="H133" i="3"/>
  <c r="L133" i="3" s="1"/>
  <c r="H53" i="3"/>
  <c r="H52" i="3" s="1"/>
  <c r="H54" i="3"/>
  <c r="L54" i="3" s="1"/>
  <c r="L36" i="3"/>
  <c r="H29" i="3"/>
  <c r="L128" i="3"/>
  <c r="H239" i="3"/>
  <c r="H237" i="3" s="1"/>
  <c r="H236" i="3" s="1"/>
  <c r="H357" i="3"/>
  <c r="H356" i="3" s="1"/>
  <c r="H355" i="3" s="1"/>
  <c r="H354" i="3" s="1"/>
  <c r="H16" i="5" s="1"/>
  <c r="L16" i="5" s="1"/>
  <c r="H358" i="3"/>
  <c r="L358" i="3" s="1"/>
  <c r="G30" i="2"/>
  <c r="H12" i="1" s="1"/>
  <c r="L84" i="3"/>
  <c r="H15" i="1"/>
  <c r="H24" i="1" s="1"/>
  <c r="L14" i="4"/>
  <c r="L56" i="3"/>
  <c r="H20" i="4"/>
  <c r="L20" i="4" s="1"/>
  <c r="H176" i="3"/>
  <c r="H179" i="3"/>
  <c r="L179" i="3" s="1"/>
  <c r="H15" i="4"/>
  <c r="L174" i="3"/>
  <c r="H24" i="4"/>
  <c r="H23" i="4"/>
  <c r="L23" i="4" s="1"/>
  <c r="H342" i="3"/>
  <c r="H341" i="3" s="1"/>
  <c r="H322" i="3" s="1"/>
  <c r="H321" i="3" s="1"/>
  <c r="H15" i="5" s="1"/>
  <c r="L15" i="5" s="1"/>
  <c r="H276" i="3"/>
  <c r="H275" i="3" s="1"/>
  <c r="H170" i="3"/>
  <c r="H169" i="3" s="1"/>
  <c r="L50" i="3"/>
  <c r="L305" i="3"/>
  <c r="L15" i="3"/>
  <c r="L359" i="3"/>
  <c r="L41" i="3"/>
  <c r="L120" i="3"/>
  <c r="K108" i="3"/>
  <c r="L67" i="3"/>
  <c r="H376" i="3"/>
  <c r="H375" i="3" s="1"/>
  <c r="K109" i="3"/>
  <c r="J117" i="3"/>
  <c r="L162" i="3"/>
  <c r="K107" i="3"/>
  <c r="K118" i="3"/>
  <c r="L151" i="3"/>
  <c r="L195" i="3"/>
  <c r="H203" i="3"/>
  <c r="H200" i="3" s="1"/>
  <c r="H199" i="3" s="1"/>
  <c r="H198" i="3" s="1"/>
  <c r="L204" i="3"/>
  <c r="K461" i="3"/>
  <c r="H407" i="3"/>
  <c r="K15" i="4"/>
  <c r="H294" i="3"/>
  <c r="L295" i="3"/>
  <c r="K19" i="4"/>
  <c r="J149" i="3"/>
  <c r="L135" i="3"/>
  <c r="J15" i="4"/>
  <c r="H191" i="3"/>
  <c r="L192" i="3"/>
  <c r="H140" i="3"/>
  <c r="H142" i="3"/>
  <c r="H141" i="3" s="1"/>
  <c r="H229" i="3"/>
  <c r="H226" i="3" s="1"/>
  <c r="H225" i="3" s="1"/>
  <c r="H224" i="3" s="1"/>
  <c r="J18" i="4"/>
  <c r="J19" i="4"/>
  <c r="J190" i="3"/>
  <c r="J454" i="3"/>
  <c r="J272" i="3"/>
  <c r="J194" i="3"/>
  <c r="I11" i="4"/>
  <c r="H155" i="3"/>
  <c r="H159" i="3"/>
  <c r="J15" i="1"/>
  <c r="I407" i="3"/>
  <c r="J60" i="3"/>
  <c r="J212" i="3"/>
  <c r="J16" i="4"/>
  <c r="H212" i="3"/>
  <c r="L213" i="3"/>
  <c r="H398" i="3"/>
  <c r="L399" i="3"/>
  <c r="I166" i="3"/>
  <c r="I167" i="3"/>
  <c r="I215" i="3"/>
  <c r="J215" i="3"/>
  <c r="J23" i="4"/>
  <c r="I419" i="3"/>
  <c r="I351" i="3"/>
  <c r="I294" i="3"/>
  <c r="I149" i="3"/>
  <c r="I150" i="3"/>
  <c r="I127" i="3"/>
  <c r="J351" i="3"/>
  <c r="I343" i="3"/>
  <c r="I344" i="3"/>
  <c r="I257" i="3"/>
  <c r="I203" i="3"/>
  <c r="H418" i="3"/>
  <c r="L419" i="3"/>
  <c r="J475" i="3"/>
  <c r="K475" i="3"/>
  <c r="J127" i="3"/>
  <c r="J398" i="3"/>
  <c r="K398" i="3"/>
  <c r="J287" i="3"/>
  <c r="J203" i="3"/>
  <c r="I436" i="3"/>
  <c r="J419" i="3"/>
  <c r="K419" i="3"/>
  <c r="I475" i="3"/>
  <c r="J332" i="3"/>
  <c r="J64" i="3"/>
  <c r="I87" i="3"/>
  <c r="I88" i="3"/>
  <c r="I116" i="3"/>
  <c r="I117" i="3"/>
  <c r="I428" i="3"/>
  <c r="J278" i="3"/>
  <c r="K31" i="3"/>
  <c r="I14" i="3"/>
  <c r="J143" i="3"/>
  <c r="J391" i="3"/>
  <c r="K391" i="3"/>
  <c r="J448" i="3"/>
  <c r="I140" i="3"/>
  <c r="I143" i="3"/>
  <c r="I14" i="4"/>
  <c r="J247" i="3"/>
  <c r="J14" i="3"/>
  <c r="K14" i="3"/>
  <c r="I24" i="4"/>
  <c r="H74" i="3"/>
  <c r="K453" i="3"/>
  <c r="I63" i="3"/>
  <c r="I64" i="3"/>
  <c r="I238" i="3"/>
  <c r="I74" i="3"/>
  <c r="I31" i="3"/>
  <c r="H65" i="3"/>
  <c r="H64" i="3"/>
  <c r="H63" i="3" s="1"/>
  <c r="J24" i="4"/>
  <c r="I404" i="3"/>
  <c r="I338" i="3"/>
  <c r="I247" i="3"/>
  <c r="I107" i="3"/>
  <c r="I112" i="3"/>
  <c r="I65" i="3"/>
  <c r="I66" i="3"/>
  <c r="J404" i="3"/>
  <c r="K404" i="3"/>
  <c r="J326" i="3"/>
  <c r="I368" i="3"/>
  <c r="I332" i="3"/>
  <c r="I287" i="3"/>
  <c r="I21" i="4"/>
  <c r="I54" i="3"/>
  <c r="I55" i="3"/>
  <c r="J442" i="3"/>
  <c r="J134" i="3"/>
  <c r="J436" i="3"/>
  <c r="J191" i="3"/>
  <c r="H99" i="3"/>
  <c r="H96" i="3" s="1"/>
  <c r="H95" i="3" s="1"/>
  <c r="H97" i="3" s="1"/>
  <c r="K60" i="3"/>
  <c r="J257" i="3"/>
  <c r="J11" i="4"/>
  <c r="K11" i="4"/>
  <c r="J14" i="4"/>
  <c r="I22" i="3"/>
  <c r="I448" i="3"/>
  <c r="I385" i="3"/>
  <c r="I18" i="4"/>
  <c r="J338" i="3"/>
  <c r="H49" i="3"/>
  <c r="H48" i="3" s="1"/>
  <c r="H47" i="3" s="1"/>
  <c r="H46" i="3" s="1"/>
  <c r="I60" i="3"/>
  <c r="J238" i="3"/>
  <c r="J239" i="3"/>
  <c r="J150" i="3"/>
  <c r="I141" i="3"/>
  <c r="I142" i="3"/>
  <c r="I342" i="3"/>
  <c r="I229" i="3"/>
  <c r="I170" i="3"/>
  <c r="I99" i="3"/>
  <c r="I391" i="3"/>
  <c r="I326" i="3"/>
  <c r="I180" i="3"/>
  <c r="I398" i="3"/>
  <c r="J385" i="3"/>
  <c r="K385" i="3"/>
  <c r="J83" i="3"/>
  <c r="K83" i="3"/>
  <c r="J237" i="3"/>
  <c r="J428" i="3"/>
  <c r="J316" i="3"/>
  <c r="K357" i="3"/>
  <c r="J359" i="3"/>
  <c r="I442" i="3"/>
  <c r="J65" i="3"/>
  <c r="J66" i="3"/>
  <c r="I89" i="3"/>
  <c r="I90" i="3"/>
  <c r="H117" i="3"/>
  <c r="H116" i="3" s="1"/>
  <c r="H118" i="3"/>
  <c r="L118" i="3" s="1"/>
  <c r="J108" i="3"/>
  <c r="J89" i="3"/>
  <c r="J148" i="3"/>
  <c r="I52" i="3"/>
  <c r="I53" i="3"/>
  <c r="I131" i="3"/>
  <c r="I132" i="3"/>
  <c r="I269" i="3"/>
  <c r="I270" i="3"/>
  <c r="I451" i="3"/>
  <c r="I452" i="3"/>
  <c r="I461" i="3"/>
  <c r="I359" i="3"/>
  <c r="I277" i="3"/>
  <c r="I278" i="3"/>
  <c r="I316" i="3"/>
  <c r="L466" i="3"/>
  <c r="K23" i="4"/>
  <c r="K143" i="3"/>
  <c r="K18" i="4"/>
  <c r="K359" i="3"/>
  <c r="I453" i="3"/>
  <c r="I454" i="3"/>
  <c r="I271" i="3"/>
  <c r="I272" i="3"/>
  <c r="I20" i="4"/>
  <c r="J112" i="3"/>
  <c r="K112" i="3"/>
  <c r="H149" i="3"/>
  <c r="H148" i="3"/>
  <c r="H147" i="3" s="1"/>
  <c r="K247" i="3"/>
  <c r="J368" i="3"/>
  <c r="K368" i="3"/>
  <c r="J137" i="3"/>
  <c r="J22" i="3"/>
  <c r="K22" i="3"/>
  <c r="I161" i="3"/>
  <c r="I118" i="3"/>
  <c r="I119" i="3"/>
  <c r="H423" i="3"/>
  <c r="H422" i="3" s="1"/>
  <c r="H18" i="5" s="1"/>
  <c r="K10" i="1"/>
  <c r="J25" i="2"/>
  <c r="I10" i="1"/>
  <c r="I11" i="1" s="1"/>
  <c r="L25" i="2"/>
  <c r="K25" i="2"/>
  <c r="L8" i="2"/>
  <c r="J8" i="2"/>
  <c r="K8" i="2"/>
  <c r="H390" i="3"/>
  <c r="L391" i="3"/>
  <c r="L368" i="3"/>
  <c r="L11" i="4"/>
  <c r="L16" i="4"/>
  <c r="J99" i="3"/>
  <c r="J408" i="3"/>
  <c r="I408" i="3"/>
  <c r="K89" i="3"/>
  <c r="J88" i="3"/>
  <c r="K292" i="3"/>
  <c r="J229" i="3"/>
  <c r="J170" i="3"/>
  <c r="L180" i="3"/>
  <c r="K180" i="3"/>
  <c r="L22" i="3"/>
  <c r="K442" i="3"/>
  <c r="L49" i="2"/>
  <c r="H48" i="2"/>
  <c r="L48" i="2" s="1"/>
  <c r="K99" i="3"/>
  <c r="K428" i="3"/>
  <c r="K410" i="3"/>
  <c r="L247" i="3"/>
  <c r="K271" i="3"/>
  <c r="K272" i="3"/>
  <c r="L333" i="3"/>
  <c r="K127" i="3"/>
  <c r="L127" i="3"/>
  <c r="L327" i="3"/>
  <c r="L240" i="3"/>
  <c r="K194" i="3"/>
  <c r="L194" i="3"/>
  <c r="K448" i="3"/>
  <c r="L230" i="3"/>
  <c r="L258" i="3"/>
  <c r="K332" i="3"/>
  <c r="K454" i="3"/>
  <c r="K351" i="3"/>
  <c r="K203" i="3"/>
  <c r="K134" i="3"/>
  <c r="L134" i="3"/>
  <c r="L144" i="3"/>
  <c r="L273" i="3"/>
  <c r="K326" i="3"/>
  <c r="K170" i="3"/>
  <c r="K278" i="3"/>
  <c r="L429" i="3"/>
  <c r="L91" i="3"/>
  <c r="L161" i="3"/>
  <c r="K161" i="3"/>
  <c r="K215" i="3"/>
  <c r="L279" i="3"/>
  <c r="L19" i="4"/>
  <c r="L437" i="3"/>
  <c r="L443" i="3"/>
  <c r="K66" i="3"/>
  <c r="L66" i="3"/>
  <c r="L462" i="3"/>
  <c r="K119" i="3"/>
  <c r="L339" i="3"/>
  <c r="L317" i="3"/>
  <c r="K150" i="3"/>
  <c r="L150" i="3"/>
  <c r="K49" i="3"/>
  <c r="L36" i="2"/>
  <c r="L449" i="3"/>
  <c r="K436" i="3"/>
  <c r="K239" i="3"/>
  <c r="L288" i="3"/>
  <c r="K338" i="3"/>
  <c r="L113" i="3"/>
  <c r="K316" i="3"/>
  <c r="L455" i="3"/>
  <c r="L352" i="3"/>
  <c r="L218" i="3"/>
  <c r="K287" i="3"/>
  <c r="K53" i="3"/>
  <c r="L55" i="3"/>
  <c r="L411" i="3"/>
  <c r="L345" i="3"/>
  <c r="K229" i="3"/>
  <c r="K257" i="3"/>
  <c r="K64" i="2"/>
  <c r="K65" i="2"/>
  <c r="L32" i="2"/>
  <c r="K32" i="2"/>
  <c r="K45" i="2"/>
  <c r="K46" i="2"/>
  <c r="L472" i="3"/>
  <c r="J74" i="3"/>
  <c r="K74" i="3"/>
  <c r="K54" i="3"/>
  <c r="J54" i="3"/>
  <c r="J53" i="3"/>
  <c r="J458" i="3"/>
  <c r="K458" i="3"/>
  <c r="J376" i="3"/>
  <c r="K376" i="3"/>
  <c r="I375" i="3"/>
  <c r="I376" i="3"/>
  <c r="J56" i="2"/>
  <c r="J31" i="2"/>
  <c r="J277" i="3"/>
  <c r="J228" i="3"/>
  <c r="K50" i="2"/>
  <c r="K35" i="2"/>
  <c r="K31" i="2"/>
  <c r="J169" i="3"/>
  <c r="L37" i="2"/>
  <c r="H64" i="2"/>
  <c r="L51" i="2"/>
  <c r="L33" i="2"/>
  <c r="L53" i="2"/>
  <c r="L52" i="2"/>
  <c r="L63" i="2"/>
  <c r="L12" i="3" l="1"/>
  <c r="H9" i="5"/>
  <c r="H8" i="5" s="1"/>
  <c r="L13" i="3"/>
  <c r="L14" i="3"/>
  <c r="H126" i="3"/>
  <c r="L126" i="3" s="1"/>
  <c r="H238" i="3"/>
  <c r="L357" i="3"/>
  <c r="H235" i="3"/>
  <c r="H223" i="3" s="1"/>
  <c r="H13" i="5" s="1"/>
  <c r="L10" i="4"/>
  <c r="L170" i="3"/>
  <c r="H167" i="3"/>
  <c r="H166" i="3" s="1"/>
  <c r="H28" i="3"/>
  <c r="L28" i="3" s="1"/>
  <c r="L9" i="5"/>
  <c r="J28" i="3"/>
  <c r="H374" i="3"/>
  <c r="H373" i="3" s="1"/>
  <c r="L31" i="3"/>
  <c r="L29" i="3"/>
  <c r="L8" i="5"/>
  <c r="L18" i="5"/>
  <c r="K210" i="3"/>
  <c r="L49" i="3"/>
  <c r="J132" i="3"/>
  <c r="L203" i="3"/>
  <c r="H202" i="3"/>
  <c r="L99" i="3"/>
  <c r="H13" i="4"/>
  <c r="H292" i="3"/>
  <c r="L294" i="3"/>
  <c r="H228" i="3"/>
  <c r="L228" i="3" s="1"/>
  <c r="J186" i="3"/>
  <c r="K29" i="3"/>
  <c r="L15" i="4"/>
  <c r="L10" i="1"/>
  <c r="M11" i="1"/>
  <c r="H21" i="4"/>
  <c r="H395" i="3"/>
  <c r="L398" i="3"/>
  <c r="J22" i="1"/>
  <c r="K277" i="3"/>
  <c r="L210" i="3"/>
  <c r="H209" i="3"/>
  <c r="H208" i="3" s="1"/>
  <c r="H207" i="3" s="1"/>
  <c r="L212" i="3"/>
  <c r="H187" i="3"/>
  <c r="L187" i="3" s="1"/>
  <c r="L191" i="3"/>
  <c r="J375" i="3"/>
  <c r="J63" i="3"/>
  <c r="J118" i="3"/>
  <c r="M10" i="1"/>
  <c r="H106" i="3"/>
  <c r="J210" i="3"/>
  <c r="J21" i="3"/>
  <c r="K21" i="3"/>
  <c r="I186" i="3"/>
  <c r="I187" i="3"/>
  <c r="J337" i="3"/>
  <c r="I337" i="3"/>
  <c r="J453" i="3"/>
  <c r="J244" i="3"/>
  <c r="K244" i="3"/>
  <c r="J447" i="3"/>
  <c r="I10" i="4"/>
  <c r="J270" i="3"/>
  <c r="I156" i="3"/>
  <c r="I159" i="3"/>
  <c r="I312" i="3"/>
  <c r="I313" i="3"/>
  <c r="J313" i="3"/>
  <c r="I176" i="3"/>
  <c r="I177" i="3"/>
  <c r="I390" i="3"/>
  <c r="I226" i="3"/>
  <c r="I447" i="3"/>
  <c r="J441" i="3"/>
  <c r="I331" i="3"/>
  <c r="I29" i="3"/>
  <c r="J140" i="3"/>
  <c r="K140" i="3"/>
  <c r="H70" i="3"/>
  <c r="H69" i="3" s="1"/>
  <c r="H71" i="3" s="1"/>
  <c r="L74" i="3"/>
  <c r="J10" i="4"/>
  <c r="K10" i="4"/>
  <c r="I13" i="4"/>
  <c r="I12" i="4"/>
  <c r="K275" i="3"/>
  <c r="J276" i="3"/>
  <c r="K418" i="3"/>
  <c r="J418" i="3"/>
  <c r="J200" i="3"/>
  <c r="J474" i="3"/>
  <c r="K474" i="3"/>
  <c r="I200" i="3"/>
  <c r="I202" i="3"/>
  <c r="I123" i="3"/>
  <c r="I124" i="3"/>
  <c r="I291" i="3"/>
  <c r="I292" i="3"/>
  <c r="I418" i="3"/>
  <c r="I228" i="3"/>
  <c r="J29" i="3"/>
  <c r="L117" i="3"/>
  <c r="J187" i="3"/>
  <c r="I148" i="3"/>
  <c r="I244" i="3"/>
  <c r="I246" i="3"/>
  <c r="I243" i="3"/>
  <c r="I403" i="3"/>
  <c r="J107" i="3"/>
  <c r="J13" i="3"/>
  <c r="K13" i="3"/>
  <c r="J142" i="3"/>
  <c r="K142" i="3"/>
  <c r="J451" i="3"/>
  <c r="J452" i="3"/>
  <c r="I474" i="3"/>
  <c r="J395" i="3"/>
  <c r="K395" i="3"/>
  <c r="J396" i="3"/>
  <c r="J21" i="4"/>
  <c r="J365" i="3"/>
  <c r="K365" i="3"/>
  <c r="J253" i="3"/>
  <c r="J403" i="3"/>
  <c r="K403" i="3"/>
  <c r="J209" i="3"/>
  <c r="J390" i="3"/>
  <c r="K390" i="3"/>
  <c r="J331" i="3"/>
  <c r="I209" i="3"/>
  <c r="I357" i="3"/>
  <c r="I237" i="3"/>
  <c r="I96" i="3"/>
  <c r="J435" i="3"/>
  <c r="J325" i="3"/>
  <c r="I13" i="3"/>
  <c r="I276" i="3"/>
  <c r="K238" i="3"/>
  <c r="K209" i="3"/>
  <c r="J156" i="3"/>
  <c r="J177" i="3"/>
  <c r="J292" i="3"/>
  <c r="I458" i="3"/>
  <c r="I441" i="3"/>
  <c r="K356" i="3"/>
  <c r="J357" i="3"/>
  <c r="J425" i="3"/>
  <c r="J384" i="3"/>
  <c r="K384" i="3"/>
  <c r="I395" i="3"/>
  <c r="I394" i="3"/>
  <c r="I325" i="3"/>
  <c r="I169" i="3"/>
  <c r="I341" i="3"/>
  <c r="I384" i="3"/>
  <c r="I21" i="3"/>
  <c r="I284" i="3"/>
  <c r="I286" i="3"/>
  <c r="I283" i="3"/>
  <c r="I365" i="3"/>
  <c r="J131" i="3"/>
  <c r="I70" i="3"/>
  <c r="I425" i="3"/>
  <c r="J116" i="3"/>
  <c r="I435" i="3"/>
  <c r="J284" i="3"/>
  <c r="J286" i="3"/>
  <c r="J283" i="3"/>
  <c r="J124" i="3"/>
  <c r="H417" i="3"/>
  <c r="L418" i="3"/>
  <c r="I252" i="3"/>
  <c r="I253" i="3"/>
  <c r="J350" i="3"/>
  <c r="I350" i="3"/>
  <c r="J271" i="3"/>
  <c r="I210" i="3"/>
  <c r="M9" i="1"/>
  <c r="L9" i="1"/>
  <c r="K9" i="1"/>
  <c r="H389" i="3"/>
  <c r="L390" i="3"/>
  <c r="L382" i="3"/>
  <c r="L365" i="3"/>
  <c r="K21" i="4"/>
  <c r="K24" i="4"/>
  <c r="H8" i="4"/>
  <c r="L8" i="4" s="1"/>
  <c r="L9" i="4"/>
  <c r="J96" i="3"/>
  <c r="J407" i="3"/>
  <c r="J87" i="3"/>
  <c r="K87" i="3"/>
  <c r="K291" i="3"/>
  <c r="K228" i="3"/>
  <c r="J226" i="3"/>
  <c r="J167" i="3"/>
  <c r="L21" i="3"/>
  <c r="L177" i="3"/>
  <c r="K177" i="3"/>
  <c r="L410" i="3"/>
  <c r="K276" i="3"/>
  <c r="L132" i="3"/>
  <c r="K132" i="3"/>
  <c r="K200" i="3"/>
  <c r="L200" i="3"/>
  <c r="K350" i="3"/>
  <c r="L257" i="3"/>
  <c r="L243" i="3"/>
  <c r="L246" i="3"/>
  <c r="L244" i="3"/>
  <c r="K425" i="3"/>
  <c r="L215" i="3"/>
  <c r="L453" i="3"/>
  <c r="L454" i="3"/>
  <c r="K435" i="3"/>
  <c r="K65" i="3"/>
  <c r="L65" i="3"/>
  <c r="L277" i="3"/>
  <c r="L278" i="3"/>
  <c r="L89" i="3"/>
  <c r="L90" i="3"/>
  <c r="K169" i="3"/>
  <c r="L169" i="3"/>
  <c r="L140" i="3"/>
  <c r="L143" i="3"/>
  <c r="L238" i="3"/>
  <c r="L239" i="3"/>
  <c r="K270" i="3"/>
  <c r="L108" i="3"/>
  <c r="L112" i="3"/>
  <c r="L48" i="3"/>
  <c r="K48" i="3"/>
  <c r="L338" i="3"/>
  <c r="L442" i="3"/>
  <c r="K325" i="3"/>
  <c r="L326" i="3"/>
  <c r="K253" i="3"/>
  <c r="K284" i="3"/>
  <c r="K337" i="3"/>
  <c r="K237" i="3"/>
  <c r="L316" i="3"/>
  <c r="L461" i="3"/>
  <c r="K64" i="3"/>
  <c r="L64" i="3"/>
  <c r="L436" i="3"/>
  <c r="L156" i="3"/>
  <c r="K156" i="3"/>
  <c r="K167" i="3"/>
  <c r="K452" i="3"/>
  <c r="K331" i="3"/>
  <c r="L229" i="3"/>
  <c r="K190" i="3"/>
  <c r="K187" i="3"/>
  <c r="K408" i="3"/>
  <c r="K226" i="3"/>
  <c r="L52" i="3"/>
  <c r="L53" i="3"/>
  <c r="L287" i="3"/>
  <c r="K148" i="3"/>
  <c r="L148" i="3"/>
  <c r="K447" i="3"/>
  <c r="L343" i="3"/>
  <c r="L344" i="3"/>
  <c r="L351" i="3"/>
  <c r="K313" i="3"/>
  <c r="L448" i="3"/>
  <c r="K149" i="3"/>
  <c r="L149" i="3"/>
  <c r="K117" i="3"/>
  <c r="L428" i="3"/>
  <c r="L271" i="3"/>
  <c r="L272" i="3"/>
  <c r="K124" i="3"/>
  <c r="L124" i="3"/>
  <c r="L332" i="3"/>
  <c r="K96" i="3"/>
  <c r="L96" i="3"/>
  <c r="K441" i="3"/>
  <c r="H45" i="2"/>
  <c r="L45" i="2" s="1"/>
  <c r="L46" i="2"/>
  <c r="L116" i="3"/>
  <c r="L356" i="3"/>
  <c r="L40" i="2"/>
  <c r="L42" i="2"/>
  <c r="L64" i="2"/>
  <c r="L65" i="2"/>
  <c r="L11" i="3"/>
  <c r="L471" i="3"/>
  <c r="J70" i="3"/>
  <c r="K70" i="3"/>
  <c r="J52" i="3"/>
  <c r="K52" i="3"/>
  <c r="K459" i="3"/>
  <c r="K457" i="3"/>
  <c r="J457" i="3"/>
  <c r="K59" i="2"/>
  <c r="K28" i="3"/>
  <c r="L375" i="3"/>
  <c r="L376" i="3"/>
  <c r="J374" i="3"/>
  <c r="K375" i="3"/>
  <c r="K374" i="3"/>
  <c r="I374" i="3"/>
  <c r="K13" i="1"/>
  <c r="J30" i="2"/>
  <c r="K159" i="3"/>
  <c r="I190" i="3"/>
  <c r="H31" i="2"/>
  <c r="L31" i="2" s="1"/>
  <c r="H50" i="2"/>
  <c r="H35" i="2"/>
  <c r="L35" i="2" s="1"/>
  <c r="H59" i="2"/>
  <c r="L159" i="3"/>
  <c r="L167" i="3" l="1"/>
  <c r="L109" i="3"/>
  <c r="L13" i="4"/>
  <c r="H12" i="4"/>
  <c r="L50" i="2"/>
  <c r="H30" i="2"/>
  <c r="H27" i="3"/>
  <c r="H26" i="3" s="1"/>
  <c r="H30" i="3"/>
  <c r="L30" i="3" s="1"/>
  <c r="J305" i="3"/>
  <c r="K305" i="3"/>
  <c r="L13" i="5"/>
  <c r="K509" i="3"/>
  <c r="K396" i="3"/>
  <c r="H291" i="3"/>
  <c r="H268" i="3" s="1"/>
  <c r="L292" i="3"/>
  <c r="L70" i="3"/>
  <c r="K286" i="3"/>
  <c r="J252" i="3"/>
  <c r="H190" i="3"/>
  <c r="L190" i="3" s="1"/>
  <c r="H186" i="3"/>
  <c r="H154" i="3" s="1"/>
  <c r="H105" i="3" s="1"/>
  <c r="J176" i="3"/>
  <c r="L395" i="3"/>
  <c r="H394" i="3"/>
  <c r="L394" i="3" s="1"/>
  <c r="L396" i="3"/>
  <c r="H416" i="3"/>
  <c r="L416" i="3" s="1"/>
  <c r="L417" i="3"/>
  <c r="I433" i="3"/>
  <c r="I434" i="3"/>
  <c r="I366" i="3"/>
  <c r="I364" i="3"/>
  <c r="J424" i="3"/>
  <c r="J324" i="3"/>
  <c r="I235" i="3"/>
  <c r="I236" i="3"/>
  <c r="I207" i="3"/>
  <c r="I208" i="3"/>
  <c r="I401" i="3"/>
  <c r="I402" i="3"/>
  <c r="J9" i="4"/>
  <c r="K9" i="4"/>
  <c r="I324" i="3"/>
  <c r="J389" i="3"/>
  <c r="K389" i="3"/>
  <c r="J12" i="3"/>
  <c r="K12" i="3"/>
  <c r="I106" i="3"/>
  <c r="I147" i="3"/>
  <c r="J202" i="3"/>
  <c r="I329" i="3"/>
  <c r="I330" i="3"/>
  <c r="I445" i="3"/>
  <c r="I446" i="3"/>
  <c r="I388" i="3"/>
  <c r="I389" i="3"/>
  <c r="J314" i="3"/>
  <c r="J312" i="3"/>
  <c r="I155" i="3"/>
  <c r="J155" i="3"/>
  <c r="J246" i="3"/>
  <c r="K246" i="3"/>
  <c r="I335" i="3"/>
  <c r="I336" i="3"/>
  <c r="J20" i="3"/>
  <c r="K20" i="3"/>
  <c r="K451" i="3"/>
  <c r="I348" i="3"/>
  <c r="I349" i="3"/>
  <c r="J123" i="3"/>
  <c r="J106" i="3"/>
  <c r="J383" i="3"/>
  <c r="K383" i="3"/>
  <c r="K355" i="3"/>
  <c r="J356" i="3"/>
  <c r="I459" i="3"/>
  <c r="I457" i="3"/>
  <c r="I12" i="3"/>
  <c r="J433" i="3"/>
  <c r="J434" i="3"/>
  <c r="I356" i="3"/>
  <c r="K329" i="3"/>
  <c r="J330" i="3"/>
  <c r="J402" i="3"/>
  <c r="K402" i="3"/>
  <c r="I416" i="3"/>
  <c r="I417" i="3"/>
  <c r="J199" i="3"/>
  <c r="J417" i="3"/>
  <c r="K417" i="3"/>
  <c r="J269" i="3"/>
  <c r="J445" i="3"/>
  <c r="J446" i="3"/>
  <c r="J147" i="3"/>
  <c r="J159" i="3"/>
  <c r="J349" i="3"/>
  <c r="I439" i="3"/>
  <c r="I440" i="3"/>
  <c r="I275" i="3"/>
  <c r="I97" i="3"/>
  <c r="I95" i="3"/>
  <c r="J364" i="3"/>
  <c r="K364" i="3"/>
  <c r="J141" i="3"/>
  <c r="K141" i="3"/>
  <c r="J236" i="3"/>
  <c r="J473" i="3"/>
  <c r="K473" i="3"/>
  <c r="J275" i="3"/>
  <c r="K283" i="3"/>
  <c r="I71" i="3"/>
  <c r="I69" i="3"/>
  <c r="I20" i="3"/>
  <c r="K252" i="3"/>
  <c r="J291" i="3"/>
  <c r="I424" i="3"/>
  <c r="I382" i="3"/>
  <c r="I383" i="3"/>
  <c r="J208" i="3"/>
  <c r="J394" i="3"/>
  <c r="K394" i="3"/>
  <c r="I473" i="3"/>
  <c r="K208" i="3"/>
  <c r="J235" i="3"/>
  <c r="I198" i="3"/>
  <c r="I199" i="3"/>
  <c r="I30" i="3"/>
  <c r="I28" i="3"/>
  <c r="J439" i="3"/>
  <c r="J440" i="3"/>
  <c r="I225" i="3"/>
  <c r="I9" i="4"/>
  <c r="J243" i="3"/>
  <c r="K243" i="3"/>
  <c r="J335" i="3"/>
  <c r="J336" i="3"/>
  <c r="K11" i="1"/>
  <c r="L11" i="1"/>
  <c r="H388" i="3"/>
  <c r="L389" i="3"/>
  <c r="H56" i="2"/>
  <c r="I13" i="1" s="1"/>
  <c r="L71" i="3"/>
  <c r="L69" i="3"/>
  <c r="L366" i="3"/>
  <c r="L364" i="3"/>
  <c r="L21" i="4"/>
  <c r="L24" i="4"/>
  <c r="J97" i="3"/>
  <c r="J95" i="3"/>
  <c r="J225" i="3"/>
  <c r="J166" i="3"/>
  <c r="K176" i="3"/>
  <c r="L176" i="3"/>
  <c r="L20" i="3"/>
  <c r="K236" i="3"/>
  <c r="K349" i="3"/>
  <c r="K95" i="3"/>
  <c r="L95" i="3"/>
  <c r="K312" i="3"/>
  <c r="K407" i="3"/>
  <c r="K186" i="3"/>
  <c r="L435" i="3"/>
  <c r="L325" i="3"/>
  <c r="L441" i="3"/>
  <c r="L141" i="3"/>
  <c r="L142" i="3"/>
  <c r="L209" i="3"/>
  <c r="L458" i="3"/>
  <c r="L199" i="3"/>
  <c r="K199" i="3"/>
  <c r="K440" i="3"/>
  <c r="K123" i="3"/>
  <c r="L123" i="3"/>
  <c r="L270" i="3"/>
  <c r="L341" i="3"/>
  <c r="L342" i="3"/>
  <c r="K330" i="3"/>
  <c r="K63" i="3"/>
  <c r="L63" i="3"/>
  <c r="L313" i="3"/>
  <c r="K336" i="3"/>
  <c r="K47" i="3"/>
  <c r="L47" i="3"/>
  <c r="L107" i="3"/>
  <c r="L88" i="3"/>
  <c r="L275" i="3"/>
  <c r="L276" i="3"/>
  <c r="L252" i="3"/>
  <c r="L253" i="3"/>
  <c r="L425" i="3"/>
  <c r="K446" i="3"/>
  <c r="L226" i="3"/>
  <c r="K269" i="3"/>
  <c r="L451" i="3"/>
  <c r="L452" i="3"/>
  <c r="K424" i="3"/>
  <c r="L331" i="3"/>
  <c r="K116" i="3"/>
  <c r="L447" i="3"/>
  <c r="L350" i="3"/>
  <c r="K147" i="3"/>
  <c r="L147" i="3"/>
  <c r="L283" i="3"/>
  <c r="L286" i="3"/>
  <c r="L284" i="3"/>
  <c r="K225" i="3"/>
  <c r="K166" i="3"/>
  <c r="L166" i="3"/>
  <c r="K155" i="3"/>
  <c r="L155" i="3"/>
  <c r="K324" i="3"/>
  <c r="L337" i="3"/>
  <c r="L237" i="3"/>
  <c r="K434" i="3"/>
  <c r="K202" i="3"/>
  <c r="L202" i="3"/>
  <c r="K131" i="3"/>
  <c r="L131" i="3"/>
  <c r="L408" i="3"/>
  <c r="L354" i="3"/>
  <c r="L355" i="3"/>
  <c r="L10" i="3"/>
  <c r="L106" i="3"/>
  <c r="K69" i="3"/>
  <c r="J69" i="3"/>
  <c r="L59" i="2"/>
  <c r="K56" i="2"/>
  <c r="K30" i="3"/>
  <c r="J373" i="3"/>
  <c r="L374" i="3"/>
  <c r="I373" i="3"/>
  <c r="K373" i="3"/>
  <c r="K30" i="2"/>
  <c r="K12" i="1"/>
  <c r="L12" i="1"/>
  <c r="J348" i="3" l="1"/>
  <c r="H11" i="5"/>
  <c r="L11" i="5" s="1"/>
  <c r="H12" i="5"/>
  <c r="L12" i="5" s="1"/>
  <c r="K22" i="1"/>
  <c r="K314" i="3"/>
  <c r="H267" i="3"/>
  <c r="H14" i="5" s="1"/>
  <c r="L14" i="5" s="1"/>
  <c r="L291" i="3"/>
  <c r="L186" i="3"/>
  <c r="J30" i="3"/>
  <c r="H372" i="3"/>
  <c r="H371" i="3" s="1"/>
  <c r="L56" i="2"/>
  <c r="K235" i="3"/>
  <c r="J401" i="3"/>
  <c r="K401" i="3"/>
  <c r="K433" i="3"/>
  <c r="J472" i="3"/>
  <c r="K472" i="3"/>
  <c r="J416" i="3"/>
  <c r="K416" i="3"/>
  <c r="J382" i="3"/>
  <c r="K382" i="3"/>
  <c r="J19" i="3"/>
  <c r="K19" i="3"/>
  <c r="J8" i="4"/>
  <c r="K8" i="4"/>
  <c r="J323" i="3"/>
  <c r="K335" i="3"/>
  <c r="K439" i="3"/>
  <c r="K348" i="3"/>
  <c r="I27" i="3"/>
  <c r="I472" i="3"/>
  <c r="J207" i="3"/>
  <c r="K207" i="3"/>
  <c r="I18" i="3"/>
  <c r="I19" i="3"/>
  <c r="J268" i="3"/>
  <c r="J329" i="3"/>
  <c r="I11" i="3"/>
  <c r="J355" i="3"/>
  <c r="J11" i="3"/>
  <c r="K11" i="3"/>
  <c r="I323" i="3"/>
  <c r="J459" i="3"/>
  <c r="I355" i="3"/>
  <c r="J388" i="3"/>
  <c r="K388" i="3"/>
  <c r="K445" i="3"/>
  <c r="I8" i="4"/>
  <c r="I7" i="4"/>
  <c r="I224" i="3"/>
  <c r="J366" i="3"/>
  <c r="K366" i="3"/>
  <c r="I268" i="3"/>
  <c r="J198" i="3"/>
  <c r="I154" i="3"/>
  <c r="K372" i="3"/>
  <c r="L388" i="3"/>
  <c r="L470" i="3"/>
  <c r="J224" i="3"/>
  <c r="J154" i="3"/>
  <c r="K12" i="5"/>
  <c r="L19" i="3"/>
  <c r="K224" i="3"/>
  <c r="L46" i="3"/>
  <c r="K46" i="3"/>
  <c r="L335" i="3"/>
  <c r="L336" i="3"/>
  <c r="L445" i="3"/>
  <c r="L446" i="3"/>
  <c r="L329" i="3"/>
  <c r="L330" i="3"/>
  <c r="L225" i="3"/>
  <c r="L424" i="3"/>
  <c r="L459" i="3"/>
  <c r="L457" i="3"/>
  <c r="L439" i="3"/>
  <c r="L440" i="3"/>
  <c r="L433" i="3"/>
  <c r="L434" i="3"/>
  <c r="K154" i="3"/>
  <c r="L154" i="3"/>
  <c r="L314" i="3"/>
  <c r="L312" i="3"/>
  <c r="L269" i="3"/>
  <c r="L407" i="3"/>
  <c r="L235" i="3"/>
  <c r="L236" i="3"/>
  <c r="K323" i="3"/>
  <c r="L348" i="3"/>
  <c r="L349" i="3"/>
  <c r="K106" i="3"/>
  <c r="K268" i="3"/>
  <c r="L87" i="3"/>
  <c r="L198" i="3"/>
  <c r="K198" i="3"/>
  <c r="L207" i="3"/>
  <c r="L208" i="3"/>
  <c r="L324" i="3"/>
  <c r="L97" i="3"/>
  <c r="K97" i="3"/>
  <c r="J27" i="3"/>
  <c r="K27" i="3"/>
  <c r="J71" i="3"/>
  <c r="K71" i="3"/>
  <c r="M13" i="1"/>
  <c r="L13" i="1"/>
  <c r="I372" i="3"/>
  <c r="L373" i="3"/>
  <c r="I12" i="1"/>
  <c r="L30" i="2"/>
  <c r="K14" i="1"/>
  <c r="L14" i="1"/>
  <c r="H25" i="3" l="1"/>
  <c r="K345" i="3"/>
  <c r="J345" i="3"/>
  <c r="J372" i="3"/>
  <c r="K267" i="3"/>
  <c r="K11" i="5"/>
  <c r="I105" i="3"/>
  <c r="K14" i="5"/>
  <c r="I267" i="3"/>
  <c r="I14" i="5"/>
  <c r="I26" i="3"/>
  <c r="H17" i="5"/>
  <c r="I371" i="3"/>
  <c r="I17" i="5"/>
  <c r="I223" i="3"/>
  <c r="I13" i="5"/>
  <c r="I354" i="3"/>
  <c r="I16" i="5"/>
  <c r="J16" i="5"/>
  <c r="K16" i="5"/>
  <c r="J223" i="3"/>
  <c r="I322" i="3"/>
  <c r="J10" i="3"/>
  <c r="K10" i="3"/>
  <c r="I10" i="3"/>
  <c r="J18" i="3"/>
  <c r="K18" i="3"/>
  <c r="J471" i="3"/>
  <c r="K471" i="3"/>
  <c r="J105" i="3"/>
  <c r="J423" i="3"/>
  <c r="J354" i="3"/>
  <c r="K354" i="3"/>
  <c r="J267" i="3"/>
  <c r="I423" i="3"/>
  <c r="I470" i="3"/>
  <c r="I471" i="3"/>
  <c r="H7" i="4"/>
  <c r="K223" i="3"/>
  <c r="L18" i="3"/>
  <c r="L224" i="3"/>
  <c r="L27" i="3"/>
  <c r="K105" i="3"/>
  <c r="L105" i="3"/>
  <c r="K423" i="3"/>
  <c r="L267" i="3"/>
  <c r="L268" i="3"/>
  <c r="L323" i="3"/>
  <c r="J26" i="3"/>
  <c r="K26" i="3"/>
  <c r="L372" i="3"/>
  <c r="M12" i="1"/>
  <c r="K15" i="1"/>
  <c r="L12" i="4" l="1"/>
  <c r="H10" i="5"/>
  <c r="H7" i="3"/>
  <c r="L509" i="3" s="1"/>
  <c r="L7" i="4"/>
  <c r="I14" i="1"/>
  <c r="I15" i="1" s="1"/>
  <c r="J344" i="3"/>
  <c r="K344" i="3"/>
  <c r="K20" i="4"/>
  <c r="J20" i="4"/>
  <c r="K422" i="3"/>
  <c r="J371" i="3"/>
  <c r="K371" i="3"/>
  <c r="J14" i="5"/>
  <c r="I422" i="3"/>
  <c r="I18" i="5"/>
  <c r="L17" i="5"/>
  <c r="J12" i="5"/>
  <c r="I12" i="5"/>
  <c r="I11" i="5"/>
  <c r="K18" i="5"/>
  <c r="I321" i="3"/>
  <c r="I15" i="5"/>
  <c r="J13" i="5"/>
  <c r="K13" i="5"/>
  <c r="J9" i="5"/>
  <c r="K9" i="5"/>
  <c r="I9" i="5"/>
  <c r="J17" i="5"/>
  <c r="K17" i="5"/>
  <c r="J11" i="5"/>
  <c r="J9" i="3"/>
  <c r="K9" i="3"/>
  <c r="J422" i="3"/>
  <c r="I9" i="3"/>
  <c r="J470" i="3"/>
  <c r="K470" i="3"/>
  <c r="L223" i="3"/>
  <c r="L8" i="3"/>
  <c r="L9" i="3"/>
  <c r="L422" i="3"/>
  <c r="L423" i="3"/>
  <c r="L321" i="3"/>
  <c r="L322" i="3"/>
  <c r="L26" i="3"/>
  <c r="L371" i="3"/>
  <c r="K508" i="3"/>
  <c r="M14" i="1" l="1"/>
  <c r="J13" i="4"/>
  <c r="K13" i="4"/>
  <c r="J342" i="3"/>
  <c r="K342" i="3"/>
  <c r="K343" i="3"/>
  <c r="J343" i="3"/>
  <c r="I10" i="5"/>
  <c r="J8" i="5"/>
  <c r="I8" i="5"/>
  <c r="L10" i="5"/>
  <c r="H7" i="5"/>
  <c r="L7" i="5" s="1"/>
  <c r="K8" i="5"/>
  <c r="J18" i="5"/>
  <c r="I8" i="3"/>
  <c r="I7" i="3"/>
  <c r="J8" i="3"/>
  <c r="K8" i="3"/>
  <c r="L7" i="3"/>
  <c r="L25" i="3"/>
  <c r="J341" i="3" l="1"/>
  <c r="K341" i="3"/>
  <c r="J12" i="4"/>
  <c r="K12" i="4"/>
  <c r="I22" i="1"/>
  <c r="I24" i="1" s="1"/>
  <c r="K7" i="4" l="1"/>
  <c r="J7" i="4"/>
  <c r="J322" i="3"/>
  <c r="K322" i="3"/>
  <c r="K321" i="3" l="1"/>
  <c r="J321" i="3"/>
  <c r="K25" i="3" l="1"/>
  <c r="J25" i="3"/>
  <c r="J15" i="5"/>
  <c r="K15" i="5"/>
  <c r="K7" i="3" l="1"/>
  <c r="J7" i="3"/>
  <c r="K10" i="5"/>
  <c r="J10" i="5"/>
  <c r="K7" i="5" l="1"/>
  <c r="J7" i="5"/>
</calcChain>
</file>

<file path=xl/sharedStrings.xml><?xml version="1.0" encoding="utf-8"?>
<sst xmlns="http://schemas.openxmlformats.org/spreadsheetml/2006/main" count="684" uniqueCount="323">
  <si>
    <r>
      <t>I</t>
    </r>
    <r>
      <rPr>
        <sz val="13.5"/>
        <color theme="1"/>
        <rFont val="Times New Roman"/>
        <family val="1"/>
        <charset val="238"/>
      </rPr>
      <t xml:space="preserve"> </t>
    </r>
    <r>
      <rPr>
        <b/>
        <sz val="13.5"/>
        <color theme="1"/>
        <rFont val="Times New Roman"/>
        <family val="1"/>
        <charset val="238"/>
      </rPr>
      <t>OPĆI</t>
    </r>
    <r>
      <rPr>
        <sz val="13.5"/>
        <color theme="1"/>
        <rFont val="Times New Roman"/>
        <family val="1"/>
        <charset val="238"/>
      </rPr>
      <t xml:space="preserve"> </t>
    </r>
    <r>
      <rPr>
        <b/>
        <sz val="13.5"/>
        <color theme="1"/>
        <rFont val="Times New Roman"/>
        <family val="1"/>
        <charset val="238"/>
      </rPr>
      <t>DIOI</t>
    </r>
    <r>
      <rPr>
        <sz val="13.5"/>
        <color theme="1"/>
        <rFont val="Times New Roman"/>
        <family val="1"/>
        <charset val="238"/>
      </rPr>
      <t xml:space="preserve"> </t>
    </r>
    <r>
      <rPr>
        <b/>
        <sz val="13.5"/>
        <color theme="1"/>
        <rFont val="Times New Roman"/>
        <family val="1"/>
        <charset val="238"/>
      </rPr>
      <t>OPĆI</t>
    </r>
    <r>
      <rPr>
        <sz val="13.5"/>
        <color theme="1"/>
        <rFont val="Times New Roman"/>
        <family val="1"/>
        <charset val="238"/>
      </rPr>
      <t xml:space="preserve"> </t>
    </r>
    <r>
      <rPr>
        <b/>
        <sz val="13.5"/>
        <color theme="1"/>
        <rFont val="Times New Roman"/>
        <family val="1"/>
        <charset val="238"/>
      </rPr>
      <t>DIO</t>
    </r>
  </si>
  <si>
    <r>
      <t xml:space="preserve">                                                                                                                                             </t>
    </r>
    <r>
      <rPr>
        <b/>
        <sz val="8.5"/>
        <color theme="1"/>
        <rFont val="Times New Roman"/>
        <family val="1"/>
        <charset val="238"/>
      </rPr>
      <t>Članak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 xml:space="preserve">1.                                                                                                                     </t>
    </r>
    <r>
      <rPr>
        <b/>
        <sz val="8.5"/>
        <color theme="1"/>
        <rFont val="Times New Roman"/>
        <family val="1"/>
        <charset val="238"/>
      </rPr>
      <t xml:space="preserve">                        Članak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1.</t>
    </r>
  </si>
  <si>
    <r>
      <t>A.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RAČUNA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PRIHODA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RASHODA</t>
    </r>
  </si>
  <si>
    <t>PRIHODI POSLOVANJA</t>
  </si>
  <si>
    <t>PRIHODI OD PRODAJE NEFINANCIJSKE IMOVINE</t>
  </si>
  <si>
    <r>
      <t>UKUPNO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PRIHODI</t>
    </r>
  </si>
  <si>
    <t>RASHODI POSLOVANJA</t>
  </si>
  <si>
    <t>RASHODI ZA NABAVU NEFINANCIJSKE IMOVINE</t>
  </si>
  <si>
    <r>
      <t>UKUPNO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</si>
  <si>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r>
      <t>B.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RAČUNA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FINANCIRANJA</t>
    </r>
  </si>
  <si>
    <t>PRIMICI OD FINANCIJSKE IMOVINE I ZADUŽIVANJA</t>
  </si>
  <si>
    <t>IZDACI ZA FINANCIJSKU IMOVINU I OTPLATE ZAJMOVA</t>
  </si>
  <si>
    <r>
      <t>NETO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FINANCIRANJE</t>
    </r>
  </si>
  <si>
    <r>
      <t>C.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RASPOLOŽIVA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SREDSTVA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PRETHODNIH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GODINA</t>
    </r>
  </si>
  <si>
    <r>
      <t>VLASTITI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IZVORI</t>
    </r>
  </si>
  <si>
    <r>
      <t>VIŠAK/MANJAK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+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NETO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FINANCIRANJE+RASPOLOŽIVA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SREDSTVA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PRETHODNIH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GODINA</t>
    </r>
  </si>
  <si>
    <r>
      <t xml:space="preserve">                                                                                                                 </t>
    </r>
    <r>
      <rPr>
        <b/>
        <sz val="9"/>
        <color theme="1"/>
        <rFont val="Times New Roman"/>
        <family val="1"/>
        <charset val="238"/>
      </rPr>
      <t>Članak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2.</t>
    </r>
  </si>
  <si>
    <t>Pomoći EU sredstva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</si>
  <si>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</si>
  <si>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t>Prihodi od financijske imovine</t>
  </si>
  <si>
    <t>Prihodi od nefinancijske imovine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</si>
  <si>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administrativnih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pristojbi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posebnim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propisima</t>
    </r>
  </si>
  <si>
    <t>Administrativne (upravne) pristojbe</t>
  </si>
  <si>
    <t>Prihodi po posebnim propisima</t>
  </si>
  <si>
    <t>Komunalni doprinosi i naknade</t>
  </si>
  <si>
    <r>
      <t>7.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PRODAJE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</si>
  <si>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PRODAJE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</si>
  <si>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prodaje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neproizvedene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</si>
  <si>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t>Doprinosi na plaće</t>
  </si>
  <si>
    <r>
      <t>Ostali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</si>
  <si>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t>Tekuće donacije</t>
  </si>
  <si>
    <t>Kapitalne donacije</t>
  </si>
  <si>
    <t>Izvanredni rashodi</t>
  </si>
  <si>
    <t>Kapitalne pomoći</t>
  </si>
  <si>
    <r>
      <t>4.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NABAVU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</si>
  <si>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NABAVU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</si>
  <si>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nabavu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proizvedene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dugotrajne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</si>
  <si>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t>Građevinski objekti</t>
  </si>
  <si>
    <t>Postrojenja i oprema</t>
  </si>
  <si>
    <t>Nematerijalna proizvedena imovina</t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</si>
  <si>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dodatna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ulaganja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nefinancijskoj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imovini</t>
    </r>
  </si>
  <si>
    <t>Dodatna ulaganja na građevinskim objektima</t>
  </si>
  <si>
    <t>OPĆINA VRBJE    OIB: 81954799280</t>
  </si>
  <si>
    <r>
      <t>II</t>
    </r>
    <r>
      <rPr>
        <sz val="11"/>
        <color theme="1"/>
        <rFont val="Times New Roman"/>
        <family val="1"/>
        <charset val="238"/>
      </rPr>
      <t xml:space="preserve">  </t>
    </r>
    <r>
      <rPr>
        <b/>
        <sz val="11"/>
        <color theme="1"/>
        <rFont val="Times New Roman"/>
        <family val="1"/>
        <charset val="238"/>
      </rPr>
      <t>POSEBNI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DIO</t>
    </r>
  </si>
  <si>
    <t>Rashodi i izdaci u Proračunu, u iznosu  kuna raspoređuju se po organizacijskoj, ekonomskoj i programskoj klasifikaciji u Posebnom dijelu Proračuna kako slijedi:</t>
  </si>
  <si>
    <r>
      <t>BROJ</t>
    </r>
    <r>
      <rPr>
        <sz val="4.5"/>
        <color theme="1"/>
        <rFont val="Times New Roman"/>
        <family val="1"/>
        <charset val="238"/>
      </rPr>
      <t xml:space="preserve"> </t>
    </r>
    <r>
      <rPr>
        <b/>
        <sz val="4.5"/>
        <color theme="1"/>
        <rFont val="Times New Roman"/>
        <family val="1"/>
        <charset val="238"/>
      </rPr>
      <t>RAČUNA</t>
    </r>
  </si>
  <si>
    <r>
      <t>VRSTA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RASHODA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I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IZDATKA</t>
    </r>
  </si>
  <si>
    <t>4.</t>
  </si>
  <si>
    <t>5.</t>
  </si>
  <si>
    <r>
      <t>UKUPNO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IZDACI</t>
    </r>
  </si>
  <si>
    <r>
      <t>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OPĆINSKO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VIJEĆE</t>
    </r>
  </si>
  <si>
    <t>Glava 01  OPĆINSKO VIJEĆE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</si>
  <si>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P1001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Donošenje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akata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mjera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djelokr.</t>
    </r>
    <r>
      <rPr>
        <sz val="9.5"/>
        <color theme="1"/>
        <rFont val="Times New Roman"/>
        <family val="1"/>
        <charset val="238"/>
      </rPr>
      <t>P</t>
    </r>
    <r>
      <rPr>
        <b/>
        <i/>
        <sz val="9.5"/>
        <color theme="1"/>
        <rFont val="Times New Roman"/>
        <family val="1"/>
        <charset val="238"/>
      </rPr>
      <t>redst.tijela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 mjesne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samoupr.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</si>
  <si>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A100101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Predstavničko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tijelo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</si>
  <si>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javne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usluge</t>
    </r>
  </si>
  <si>
    <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</si>
  <si>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</t>
    </r>
  </si>
  <si>
    <r>
      <t>Materijalni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</si>
  <si>
    <t>Rashodi za usluge</t>
  </si>
  <si>
    <t>Glava 02  JEDINSTVENI UPRAVNI ODJEL</t>
  </si>
  <si>
    <t>Rashodi za materijal i energiju</t>
  </si>
  <si>
    <t>Rashodi za nabavu nefinancijske imovine</t>
  </si>
  <si>
    <t>Rashodi za dodatna ulag.na nefin.imov</t>
  </si>
  <si>
    <t>Materijalni rashodi</t>
  </si>
  <si>
    <t>Ostali rashodi za zaposlene</t>
  </si>
  <si>
    <t>Naknade troškova zaposlenima</t>
  </si>
  <si>
    <t>Izvor 1. OPĆI PRIHODI I PRIMICI</t>
  </si>
  <si>
    <t>Izvor 5. POMOĆI</t>
  </si>
  <si>
    <t>Nematerijalna proizvedena imovina - projekti</t>
  </si>
  <si>
    <t>Glava 03  KOMUNALNA INFRASTRUKTURA</t>
  </si>
  <si>
    <t>KAPITALNI PROJEKT – K100401 : OPREMANJE I USLUGE KOMUNALNOG POGONA</t>
  </si>
  <si>
    <t>Rashodi za nabavu nefinanc.imovine</t>
  </si>
  <si>
    <t>Rashodi za nabavu proizve.dugot.imovine</t>
  </si>
  <si>
    <t>AKTIVNOST - A101404: DEZINSKECIJA I DERATIZACIJA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</si>
  <si>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</t>
    </r>
  </si>
  <si>
    <t>Izvor 4. PRIHODI ZA POSEBNE NAMJENE</t>
  </si>
  <si>
    <t>Postorjenje i oprema</t>
  </si>
  <si>
    <t>Postrojenje i oprema</t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</si>
  <si>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</t>
    </r>
  </si>
  <si>
    <t>Pomoći unutar općeg proračuna</t>
  </si>
  <si>
    <t>Ostali rashodi</t>
  </si>
  <si>
    <t>Glava 04 GOSPODARSTVO</t>
  </si>
  <si>
    <t>Izvor 9. VLASTITA SREDSTVA</t>
  </si>
  <si>
    <t>Nematerijalna proizvedena imovina-projekti</t>
  </si>
  <si>
    <t>Ostale naknade građanima i kućanstvima iz proračuna</t>
  </si>
  <si>
    <t>Glava 05  JAVNE USTANOVE PREDŠKOLSKOG ODGOJA I OBRAZOVANJA</t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</si>
  <si>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ObrazovanjeFUNKCIJSKA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Obrazovanje</t>
    </r>
  </si>
  <si>
    <t>AKTIVNOST – A101002 : BORAVAK DJECE U VRTIĆU</t>
  </si>
  <si>
    <r>
      <t>Pomoći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dane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inoz.i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unutar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općeg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proračuna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</si>
  <si>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DJEČJEG IGRALIŠTA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</si>
  <si>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</si>
  <si>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nefinanc.imovine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</si>
  <si>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proizved.dug.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Imov.</t>
    </r>
  </si>
  <si>
    <t>TEKUĆI  PROJEKT – T101001 : ODRŽAVANJE DJEČJA IGRALIŠTA</t>
  </si>
  <si>
    <t>Rashodi za usluge - usluge tekućeg i inv.održ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</si>
  <si>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osnovnošk.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srednješkolskog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obrazovanja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</si>
  <si>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A101101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SUFINANCIRANJE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KNJIGA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
UČENIKE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O.Š.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</si>
  <si>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Obrazovanje</t>
    </r>
  </si>
  <si>
    <r>
      <t>Nak.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temelju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osig.i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dr.nak.</t>
    </r>
  </si>
  <si>
    <t>Ostale naknade građanima i kućan. iz proračuna</t>
  </si>
  <si>
    <t>TEKUĆI PROJEKT – T101101 : SUFINANCIRANJE OBNOVE P.Š. SIČICE</t>
  </si>
  <si>
    <r>
      <rPr>
        <b/>
        <sz val="9.5"/>
        <color theme="1"/>
        <rFont val="Arial"/>
        <family val="2"/>
        <charset val="238"/>
      </rP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</si>
  <si>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t>Glava 06  PROGRAMSKA DJELATNOST KULTURE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</si>
  <si>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</si>
  <si>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</t>
    </r>
  </si>
  <si>
    <t>Glava 07  PROGRAMSKA DJELATNOST SPORTA</t>
  </si>
  <si>
    <t>Glava 08  VATROGASTVO I CIVILNA ZAŠTITA</t>
  </si>
  <si>
    <t>Izvor 5.POMOĆI</t>
  </si>
  <si>
    <t>KAPITALNI PROJEKT – K101503 : DOKUMENTI SUSTAVA CIVILNE ZAŠTITE</t>
  </si>
  <si>
    <t>Rashodi za usluge CZ</t>
  </si>
  <si>
    <t>Glava 09  PROGRAMSKA DJELATNOST SOCIJALNE SKRBI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</si>
  <si>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</t>
    </r>
  </si>
  <si>
    <t>AKTIVNOST – A101605 : POMOĆ MLADIM OBITELJIMA (STAMBENO ZBRINJAVANJE)</t>
  </si>
  <si>
    <t>TEKUĆI PROJEKT – T101601 : PROJEKT "ZAŽELI" ZAJEDNO ZA ŽENE</t>
  </si>
  <si>
    <t>KAPITALNI PROJEKT – K101701 : DOKUMENTI PROSTORNOG UREĐENJA</t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</si>
  <si>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proizvedene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dugotrajne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imovine</t>
    </r>
  </si>
  <si>
    <t>Raspodjela prihoda i stavljanje sredstava na raspolaganje vršit će se u pravilu ravnomjerno tijekom godine na sve korisnike sredstava i to prema dinamici ostvarivanja prihoda odnosno prema rokovima doospijeća plaćanja obveza za koje su sredstva osigurana u Proračunu.</t>
  </si>
  <si>
    <r>
      <t xml:space="preserve"> </t>
    </r>
    <r>
      <rPr>
        <b/>
        <sz val="8"/>
        <color theme="1"/>
        <rFont val="Times New Roman"/>
        <family val="1"/>
        <charset val="238"/>
      </rPr>
      <t>Članak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5.</t>
    </r>
  </si>
  <si>
    <r>
      <rPr>
        <b/>
        <sz val="8"/>
        <color theme="1"/>
        <rFont val="Times New Roman"/>
        <family val="1"/>
        <charset val="238"/>
      </rPr>
      <t>REPUBLIKA</t>
    </r>
    <r>
      <rPr>
        <sz val="8"/>
        <color theme="1"/>
        <rFont val="Times New Roman"/>
        <family val="1"/>
        <charset val="238"/>
      </rPr>
      <t xml:space="preserve">  </t>
    </r>
    <r>
      <rPr>
        <b/>
        <sz val="8"/>
        <color theme="1"/>
        <rFont val="Times New Roman"/>
        <family val="1"/>
        <charset val="238"/>
      </rPr>
      <t>HRVATSKA</t>
    </r>
  </si>
  <si>
    <t>BRODSKO POSAVSKA ŽUPANIJA</t>
  </si>
  <si>
    <t>OPĆINA VRBJE</t>
  </si>
  <si>
    <r>
      <rPr>
        <b/>
        <sz val="8"/>
        <color theme="1"/>
        <rFont val="Times New Roman"/>
        <family val="1"/>
        <charset val="238"/>
      </rPr>
      <t>PREDSJEDNIK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OPĆINSKOG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VIJEĆA</t>
    </r>
  </si>
  <si>
    <t>VRSTE IZVORA FINANCIRANJA</t>
  </si>
  <si>
    <t>Izvor 1.     OPĆI PRIHODI I PRIMICI</t>
  </si>
  <si>
    <t>Izvor 4.     PRIHODI ZA POSEBNE NAMJENE</t>
  </si>
  <si>
    <t>Izvor 5.     TEKUĆE POMOĆI</t>
  </si>
  <si>
    <t>Izvor 7.     PRIHODI OD PRODAJE ILI ZAMJENE FINANCIJSKE IMOVINE</t>
  </si>
  <si>
    <t>Izvor 8.     NAMJENSKI PRIMICI (Povrat depozita, zaduživanje..)</t>
  </si>
  <si>
    <t>Izvor 9.     VLASTITA SREDSTVA</t>
  </si>
  <si>
    <t>UKUPNO:</t>
  </si>
  <si>
    <t>Ostali financ.rashodi - bank.usl.i platni promet</t>
  </si>
  <si>
    <r>
      <t>Financijski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</t>
    </r>
  </si>
  <si>
    <t>2.</t>
  </si>
  <si>
    <t>3.</t>
  </si>
  <si>
    <t>6.</t>
  </si>
  <si>
    <t>7.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</si>
  <si>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političkih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stranaka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</si>
  <si>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A100201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Osnovne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funkcije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stranaka</t>
    </r>
    <r>
      <rPr>
        <b/>
        <sz val="9.5"/>
        <color theme="1"/>
        <rFont val="Times New Roman"/>
        <family val="1"/>
        <charset val="238"/>
      </rPr>
      <t/>
    </r>
  </si>
  <si>
    <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</t>
    </r>
  </si>
  <si>
    <r>
      <t>Ostali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</si>
  <si>
    <r>
      <t>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002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OPĆINSKA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</si>
  <si>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ADMINISTR.,TEHNIČKO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STRUČNO OSOBLJE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</si>
  <si>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zaposlene</t>
    </r>
  </si>
  <si>
    <t>Plaće (Bruto)</t>
  </si>
  <si>
    <t>Ostali nespomenuti rashodi poslovanja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</si>
  <si>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TEKUĆA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PRIČUVA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PRORAČUNA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</si>
  <si>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ZGRADA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RED.KORIŠTENJE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</si>
  <si>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Ekonomski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poslovi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</si>
  <si>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KOMUNALNI REDARA</t>
    </r>
  </si>
  <si>
    <r>
      <t>TEKUĆI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KOMUNALNI RADNICI</t>
    </r>
    <r>
      <rPr>
        <b/>
        <sz val="9.5"/>
        <color theme="1"/>
        <rFont val="Times New Roman"/>
        <family val="1"/>
        <charset val="238"/>
      </rPr>
      <t/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</si>
  <si>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</si>
  <si>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9 VLASTITA SREDSTVA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</si>
  <si>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5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>POMOĆI</t>
    </r>
    <r>
      <rPr>
        <b/>
        <sz val="9.5"/>
        <color theme="1"/>
        <rFont val="Arial"/>
        <family val="2"/>
        <charset val="238"/>
      </rPr>
      <t/>
    </r>
  </si>
  <si>
    <t>Prihodi od prodaje materijalne imov.</t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</si>
  <si>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POSLOVANJA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</si>
  <si>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zaposlene</t>
    </r>
  </si>
  <si>
    <r>
      <t>Materijalni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</si>
  <si>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r>
      <t>Financijski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</si>
  <si>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t>Ostali financijski rashodi</t>
  </si>
  <si>
    <r>
      <t>Pomoći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dane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u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inoz.i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unutar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općeg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proračuna</t>
    </r>
  </si>
  <si>
    <r>
      <t>Naknade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građanima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kućanstvima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temelju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osiguranja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druge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naknade</t>
    </r>
  </si>
  <si>
    <r>
      <t>Pomoći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inozemstva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(darovnice)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subjekata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unutar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opće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države</t>
    </r>
  </si>
  <si>
    <t>Pomoći iz proračuna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</si>
  <si>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POSLOVANJA</t>
    </r>
  </si>
  <si>
    <r>
      <t>VRSTA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PRIHODA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/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RASHODA</t>
    </r>
  </si>
  <si>
    <r>
      <t>BROJ</t>
    </r>
    <r>
      <rPr>
        <sz val="5"/>
        <color theme="1"/>
        <rFont val="Times New Roman"/>
        <family val="1"/>
        <charset val="238"/>
      </rPr>
      <t xml:space="preserve"> </t>
    </r>
    <r>
      <rPr>
        <b/>
        <sz val="5"/>
        <color theme="1"/>
        <rFont val="Times New Roman"/>
        <family val="1"/>
        <charset val="238"/>
      </rPr>
      <t>KONTA</t>
    </r>
  </si>
  <si>
    <t>Pomoć proračunskim korsinicima iz drugih proračuna</t>
  </si>
  <si>
    <t>Prijevozna sredstva</t>
  </si>
  <si>
    <r>
      <t>Indeks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2/1</t>
    </r>
  </si>
  <si>
    <r>
      <t>Indeks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3/2</t>
    </r>
  </si>
  <si>
    <r>
      <rPr>
        <b/>
        <i/>
        <sz val="9.5"/>
        <color theme="1"/>
        <rFont val="Times New Roman"/>
        <family val="1"/>
        <charset val="238"/>
      </rPr>
      <t>PROGRAM</t>
    </r>
    <r>
      <rPr>
        <i/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-</t>
    </r>
    <r>
      <rPr>
        <i/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P1017</t>
    </r>
    <r>
      <rPr>
        <i/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i/>
        <sz val="9.5"/>
        <color theme="1"/>
        <rFont val="Times New Roman"/>
        <family val="1"/>
        <charset val="238"/>
      </rPr>
      <t xml:space="preserve"> Prostorno uređenje</t>
    </r>
    <r>
      <rPr>
        <b/>
        <i/>
        <sz val="9.5"/>
        <color theme="1"/>
        <rFont val="Times New Roman"/>
        <family val="1"/>
        <charset val="238"/>
      </rPr>
      <t/>
    </r>
  </si>
  <si>
    <r>
      <rPr>
        <b/>
        <sz val="9.5"/>
        <color theme="1"/>
        <rFont val="Arial"/>
        <family val="2"/>
        <charset val="238"/>
      </rPr>
      <t>FUNKCIJSKA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06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–</t>
    </r>
    <r>
      <rPr>
        <b/>
        <sz val="9.5"/>
        <color theme="1"/>
        <rFont val="Times New Roman"/>
        <family val="1"/>
        <charset val="238"/>
      </rPr>
      <t xml:space="preserve"> Usluge unapređenja stanovanja i zajednice</t>
    </r>
    <r>
      <rPr>
        <b/>
        <sz val="9.5"/>
        <color theme="1"/>
        <rFont val="Arial"/>
        <family val="2"/>
        <charset val="238"/>
      </rPr>
      <t/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</si>
  <si>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nefinancijske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imovine</t>
    </r>
  </si>
  <si>
    <r>
      <t>Nak.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temelju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osig.i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dr.nak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</si>
  <si>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K100302 : DODATNA ULAGANJA NA GRAĐ. OBJEKTIMA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</si>
  <si>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dodat.na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ulag.na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nefin.imov.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</si>
  <si>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proizved.dug.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</si>
  <si>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POKLON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PAKETIĆI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DJECU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</si>
  <si>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Socijalna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zaštita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</si>
  <si>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JAVNIH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POVRŠINA</t>
    </r>
  </si>
  <si>
    <r>
      <t>PROGRAM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-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</t>
    </r>
    <r>
      <rPr>
        <b/>
        <i/>
        <sz val="9.5"/>
        <color theme="1"/>
        <rFont val="Times New Roman"/>
        <family val="1"/>
        <charset val="238"/>
      </rPr>
      <t>strukture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</si>
  <si>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4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 xml:space="preserve"> PRIHODI ZA POSEBNE NAMJENE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</si>
  <si>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NABAVA OPREME ZA REDOVNO POSLOVANJE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</si>
  <si>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CRVENI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KRIŽ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</si>
  <si>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POTPORE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NOVOROĐENO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DIJETE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</si>
  <si>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Socijalna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zaštitA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</si>
  <si>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P1016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socijalne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skrbi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novčanih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pomoći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</si>
  <si>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A101503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HGSS</t>
    </r>
  </si>
  <si>
    <r>
      <rPr>
        <b/>
        <sz val="9.5"/>
        <color theme="1"/>
        <rFont val="Arial"/>
        <family val="2"/>
        <charset val="238"/>
      </rP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 Javni red i sigurnost</t>
    </r>
  </si>
  <si>
    <r>
      <t>Ostali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</si>
  <si>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A101502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CIVILNA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ZAŠTITA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</si>
  <si>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Javni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red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sigurnost</t>
    </r>
  </si>
  <si>
    <t>Rashodi za mat. i energ.</t>
  </si>
  <si>
    <r>
      <rPr>
        <b/>
        <sz val="9.5"/>
        <color theme="1"/>
        <rFont val="Arial"/>
        <family val="2"/>
        <charset val="238"/>
      </rP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Javni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red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sigurnost</t>
    </r>
  </si>
  <si>
    <r>
      <rPr>
        <b/>
        <sz val="9.5"/>
        <color theme="1"/>
        <rFont val="Times New Roman"/>
        <family val="1"/>
        <charset val="238"/>
      </rP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nefinancijske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imovine</t>
    </r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</si>
  <si>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K101503 : DODATNA ULAGANJA</t>
    </r>
    <r>
      <rPr>
        <sz val="9.5"/>
        <color theme="1"/>
        <rFont val="Times New Roman"/>
        <family val="1"/>
        <charset val="238"/>
      </rPr>
      <t xml:space="preserve"> V</t>
    </r>
    <r>
      <rPr>
        <b/>
        <sz val="9.5"/>
        <color theme="1"/>
        <rFont val="Times New Roman"/>
        <family val="1"/>
        <charset val="238"/>
      </rPr>
      <t>ATROGASNA SPREMIŠTA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</si>
  <si>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</si>
  <si>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proizved.dug.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imov.</t>
    </r>
  </si>
  <si>
    <t>Građevinski objekt</t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</si>
  <si>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K101502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VATROGASNIH SPREMIŠTA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</si>
  <si>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K101501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OPREMA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DVD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</si>
  <si>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Organiziranje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provođenje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zaštite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spašavanja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</si>
  <si>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A101501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DVD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</si>
  <si>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</si>
  <si>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ULAGANJA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SPORTSKE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OBJEKTE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</si>
  <si>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08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Rekreacija,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kultura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religija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</si>
  <si>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sporta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</si>
  <si>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JAVNE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POTREBE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SPORTU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</si>
  <si>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A</t>
    </r>
    <r>
      <rPr>
        <b/>
        <sz val="9.5"/>
        <color theme="1"/>
        <rFont val="Times New Roman"/>
        <family val="1"/>
        <charset val="238"/>
      </rPr>
      <t>101304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JAVNO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INFORMIRANJE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GRAĐANA</t>
    </r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</si>
  <si>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SAKRALNI OBJEKTI</t>
    </r>
  </si>
  <si>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civilnog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društva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</si>
  <si>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KULTURI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</si>
  <si>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predškolskog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odgoja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</si>
  <si>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NOVA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GRADIŠKA-PROGRAM PREDŠKOLSKOG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OBRAZOVANJA-PREDŠKOLA</t>
    </r>
    <r>
      <rPr>
        <b/>
        <sz val="9.5"/>
        <color theme="1"/>
        <rFont val="Times New Roman"/>
        <family val="1"/>
        <charset val="238"/>
      </rPr>
      <t>PREDŠKOLSKOG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OBRAZOVANJA-PREDŠKOLA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</si>
  <si>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A100903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ČIŠĆENJE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KANALSKE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MREŽE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</si>
  <si>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Ekonomski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poslov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</si>
  <si>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4.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POSEBNE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NAMJENE</t>
    </r>
  </si>
  <si>
    <t>Rashodi za usluge – usluge tekućeg i inv. Održavanja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</si>
  <si>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A100902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POTICAJNE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MJERE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UNAPREĐENJE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POLJOPR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</si>
  <si>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4.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POSEBNE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NAMJENE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/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</si>
  <si>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poljoprivrede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</si>
  <si>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A100901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POLJSKIH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PUTEVA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</si>
  <si>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4.PRIHOD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POSEBNE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NAMJENE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</si>
  <si>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P1008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gospodarstva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</si>
  <si>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100801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POSLOVNE ZGRADE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</si>
  <si>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P1007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Zaštita okoliša</t>
    </r>
  </si>
  <si>
    <r>
      <t>TEKUĆI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T100701: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KANTI, KONTEJNERA I KOM.VOZILA</t>
    </r>
  </si>
  <si>
    <r>
      <t>FUNKCIJSKA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KLASIFIKACIJA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05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Zaštita okoliša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</si>
  <si>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 4. PRIHODI ZA POSEBNE NAMJENE</t>
    </r>
    <r>
      <rPr>
        <b/>
        <sz val="9.5"/>
        <color theme="1"/>
        <rFont val="Arial"/>
        <family val="2"/>
        <charset val="238"/>
      </rPr>
      <t/>
    </r>
  </si>
  <si>
    <t>Rashodi za nabavku proiz.dogot.imovin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</si>
  <si>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P1006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sustava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vodoopskrbe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odvodnje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</si>
  <si>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KANALIZACIJE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</si>
  <si>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UGRADNJA JAVNA LED RASVJETA</t>
    </r>
  </si>
  <si>
    <t xml:space="preserve">Rashodi za usluge - usluge tekućeg i inv.održ </t>
  </si>
  <si>
    <t>Nematerijalna proizvedena imovina-projekt</t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</si>
  <si>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MULTIFUNKCIONALNA ZGRADA VRBJE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</si>
  <si>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 ADAPTACIJA MRTVAČNICA</t>
    </r>
    <r>
      <rPr>
        <b/>
        <sz val="9.5"/>
        <color theme="1"/>
        <rFont val="Times New Roman"/>
        <family val="1"/>
        <charset val="238"/>
      </rPr>
      <t/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</si>
  <si>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4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 xml:space="preserve"> PRIHODI ZA OPĆE NAMJENE </t>
    </r>
    <r>
      <rPr>
        <b/>
        <sz val="9.5"/>
        <color theme="1"/>
        <rFont val="Arial"/>
        <family val="2"/>
        <charset val="238"/>
      </rPr>
      <t/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</si>
  <si>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CESTA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JAVNIH POVRŠINA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</si>
  <si>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9. VLASTITA SREDSTVA</t>
    </r>
  </si>
  <si>
    <r>
      <t>FUNKCIJSKA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07</t>
    </r>
    <r>
      <rPr>
        <b/>
        <sz val="9.5"/>
        <color theme="1"/>
        <rFont val="Times New Roman"/>
        <family val="1"/>
        <charset val="238"/>
      </rPr>
      <t xml:space="preserve"> - Zdravstvo </t>
    </r>
    <r>
      <rPr>
        <b/>
        <sz val="9.5"/>
        <color theme="1"/>
        <rFont val="Arial"/>
        <family val="2"/>
        <charset val="238"/>
      </rPr>
      <t/>
    </r>
  </si>
  <si>
    <r>
      <rPr>
        <b/>
        <sz val="9.5"/>
        <color theme="1"/>
        <rFont val="Arial"/>
        <family val="2"/>
        <charset val="238"/>
      </rPr>
      <t>Izvor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1.OPĆI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</si>
  <si>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TEKUĆI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T100401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GROBLJA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</si>
  <si>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A100403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 xml:space="preserve"> ODRŽAVANJE JAVNE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RASVJETE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</si>
  <si>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4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>PRIHODI ZA POSEBNE NAMJENE</t>
    </r>
    <r>
      <rPr>
        <b/>
        <sz val="9.5"/>
        <color theme="1"/>
        <rFont val="Arial"/>
        <family val="2"/>
        <charset val="238"/>
      </rPr>
      <t/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</si>
  <si>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A100402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NERAZVRSTANIH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CESTA</t>
    </r>
  </si>
  <si>
    <r>
      <rPr>
        <b/>
        <sz val="9.5"/>
        <color theme="1"/>
        <rFont val="Times New Roman"/>
        <family val="1"/>
        <charset val="238"/>
      </rPr>
      <t>Ostali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</si>
  <si>
    <t>Ostale naknade građanima i kućan.iz proračuna</t>
  </si>
  <si>
    <t>Izvanredni rashodi - proračunska pričuva</t>
  </si>
  <si>
    <t>Pomoći od ostalih subj. unutar opće države</t>
  </si>
  <si>
    <r>
      <t>RAZLIKA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VIŠAK/MANJAK</t>
    </r>
  </si>
  <si>
    <t>Ostali nespomenuti finacijski rashodi</t>
  </si>
  <si>
    <r>
      <rPr>
        <b/>
        <sz val="9.5"/>
        <color theme="1"/>
        <rFont val="Arial"/>
        <family val="2"/>
        <charset val="238"/>
      </rPr>
      <t>Izvor</t>
    </r>
    <r>
      <rPr>
        <b/>
        <sz val="9.5"/>
        <color theme="1"/>
        <rFont val="Times New Roman"/>
        <family val="1"/>
        <charset val="238"/>
      </rPr>
      <t xml:space="preserve">  5. POMOĆI</t>
    </r>
    <r>
      <rPr>
        <b/>
        <sz val="9.5"/>
        <color theme="1"/>
        <rFont val="Arial"/>
        <family val="2"/>
        <charset val="238"/>
      </rPr>
      <t/>
    </r>
  </si>
  <si>
    <t>Indeks 4/3</t>
  </si>
  <si>
    <t>Indeks 5/4</t>
  </si>
  <si>
    <t>8.</t>
  </si>
  <si>
    <t>9.</t>
  </si>
  <si>
    <r>
      <t>Indeks</t>
    </r>
    <r>
      <rPr>
        <sz val="5"/>
        <color theme="1"/>
        <rFont val="Times New Roman"/>
        <family val="1"/>
        <charset val="238"/>
      </rPr>
      <t xml:space="preserve"> 2</t>
    </r>
    <r>
      <rPr>
        <b/>
        <sz val="5"/>
        <color theme="1"/>
        <rFont val="Times New Roman"/>
        <family val="1"/>
        <charset val="238"/>
      </rPr>
      <t>/1</t>
    </r>
  </si>
  <si>
    <r>
      <t>Indeks</t>
    </r>
    <r>
      <rPr>
        <sz val="5"/>
        <color theme="1"/>
        <rFont val="Times New Roman"/>
        <family val="1"/>
        <charset val="238"/>
      </rPr>
      <t xml:space="preserve"> 3</t>
    </r>
    <r>
      <rPr>
        <b/>
        <sz val="5"/>
        <color theme="1"/>
        <rFont val="Times New Roman"/>
        <family val="1"/>
        <charset val="238"/>
      </rPr>
      <t>/2</t>
    </r>
  </si>
  <si>
    <r>
      <t>Indeks</t>
    </r>
    <r>
      <rPr>
        <sz val="8"/>
        <color theme="1"/>
        <rFont val="Times New Roman"/>
        <family val="1"/>
        <charset val="238"/>
      </rPr>
      <t xml:space="preserve"> 2/1</t>
    </r>
  </si>
  <si>
    <r>
      <t>Indeks</t>
    </r>
    <r>
      <rPr>
        <sz val="8"/>
        <color theme="1"/>
        <rFont val="Times New Roman"/>
        <family val="1"/>
        <charset val="238"/>
      </rPr>
      <t xml:space="preserve"> 3</t>
    </r>
    <r>
      <rPr>
        <b/>
        <sz val="8"/>
        <color theme="1"/>
        <rFont val="Times New Roman"/>
        <family val="1"/>
        <charset val="238"/>
      </rPr>
      <t>/2</t>
    </r>
  </si>
  <si>
    <t>POSEBNI DIO</t>
  </si>
  <si>
    <t xml:space="preserve">RASHODI-EKONOMSKA KLASIFIKACIJA </t>
  </si>
  <si>
    <t>Porezi na imovinu</t>
  </si>
  <si>
    <t>Porez i prirez na dohodak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</si>
  <si>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poreza</t>
    </r>
  </si>
  <si>
    <t>Glava 10  UNAPREĐENJE STANOVANJA I ZAJEDNICE</t>
  </si>
  <si>
    <t>RASHODI - FUNKCIJSKA KLASIFIKACIJA</t>
  </si>
  <si>
    <t xml:space="preserve">                                                                                                     3. RASHODI POSLOVANJA</t>
  </si>
  <si>
    <t>Rashodi poslovanja</t>
  </si>
  <si>
    <t>Rashodi za zaposlene</t>
  </si>
  <si>
    <t>Financijski rashod</t>
  </si>
  <si>
    <t>Pomoći dane u inoz.i unutar općeg proračuna</t>
  </si>
  <si>
    <t>Nak. građ.i kuć.na temelju osig.i dr.nak.</t>
  </si>
  <si>
    <t>Rashodi za nabavu proizvedene dugotrajne imovine</t>
  </si>
  <si>
    <t>Rashodi za dodat.na ulag.na nefin.imov.</t>
  </si>
  <si>
    <r>
      <t>OPĆINA</t>
    </r>
    <r>
      <rPr>
        <sz val="13.5"/>
        <color theme="1"/>
        <rFont val="Times New Roman"/>
        <family val="1"/>
        <charset val="238"/>
      </rPr>
      <t xml:space="preserve"> VRBJE</t>
    </r>
  </si>
  <si>
    <r>
      <t>OPĆI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DIO</t>
    </r>
  </si>
  <si>
    <r>
      <t>A.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RAČUN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PRIHODA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I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RASHODA</t>
    </r>
  </si>
  <si>
    <r>
      <t>Projekcija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</t>
    </r>
    <r>
      <rPr>
        <sz val="10"/>
        <color theme="1"/>
        <rFont val="Times New Roman"/>
        <family val="1"/>
        <charset val="238"/>
      </rPr>
      <t xml:space="preserve">  </t>
    </r>
    <r>
      <rPr>
        <b/>
        <sz val="10"/>
        <color theme="1"/>
        <rFont val="Times New Roman"/>
        <family val="1"/>
        <charset val="238"/>
      </rPr>
      <t>2027.</t>
    </r>
  </si>
  <si>
    <t>PLAN ZA 2025</t>
  </si>
  <si>
    <r>
      <t>PROCJENA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2027</t>
    </r>
  </si>
  <si>
    <r>
      <t>Projekcija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2027</t>
    </r>
  </si>
  <si>
    <r>
      <t>Projekcija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</t>
    </r>
    <r>
      <rPr>
        <sz val="10"/>
        <color theme="1"/>
        <rFont val="Times New Roman"/>
        <family val="1"/>
        <charset val="238"/>
      </rPr>
      <t xml:space="preserve">  </t>
    </r>
    <r>
      <rPr>
        <b/>
        <sz val="10"/>
        <color theme="1"/>
        <rFont val="Times New Roman"/>
        <family val="1"/>
        <charset val="238"/>
      </rPr>
      <t>2027</t>
    </r>
  </si>
  <si>
    <t>Ulaganja na tuđoj imovini</t>
  </si>
  <si>
    <t>Porezi na robu i usluge</t>
  </si>
  <si>
    <t>Dodatna projektna dokumentacija - kanalizacija</t>
  </si>
  <si>
    <t>Izvor 4.PRIHODI ZA POSEBNE NAMJENE</t>
  </si>
  <si>
    <t>TEKUĆI PROJEKT - T100901: SANACIJA DIVLJEG DEPONIJA</t>
  </si>
  <si>
    <r>
      <t xml:space="preserve">                                                                                       </t>
    </r>
    <r>
      <rPr>
        <b/>
        <sz val="10"/>
        <color theme="1"/>
        <rFont val="Arial"/>
        <family val="2"/>
        <charset val="238"/>
      </rPr>
      <t xml:space="preserve">   Milan Brkanac</t>
    </r>
  </si>
  <si>
    <r>
      <t>PROCJENA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2028</t>
    </r>
  </si>
  <si>
    <r>
      <t>Projekcija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2028</t>
    </r>
  </si>
  <si>
    <r>
      <t>Projekcija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</t>
    </r>
    <r>
      <rPr>
        <sz val="10"/>
        <color theme="1"/>
        <rFont val="Times New Roman"/>
        <family val="1"/>
        <charset val="238"/>
      </rPr>
      <t xml:space="preserve">  </t>
    </r>
    <r>
      <rPr>
        <b/>
        <sz val="10"/>
        <color theme="1"/>
        <rFont val="Times New Roman"/>
        <family val="1"/>
        <charset val="238"/>
      </rPr>
      <t>2028</t>
    </r>
  </si>
  <si>
    <t>1. PRIHODI POSLOVANJA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</si>
  <si>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Javna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uprava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administracija</t>
    </r>
  </si>
  <si>
    <r>
      <t>Plan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</t>
    </r>
    <r>
      <rPr>
        <sz val="10"/>
        <color theme="1"/>
        <rFont val="Times New Roman"/>
        <family val="1"/>
        <charset val="238"/>
      </rPr>
      <t xml:space="preserve">  </t>
    </r>
    <r>
      <rPr>
        <b/>
        <sz val="10"/>
        <color theme="1"/>
        <rFont val="Times New Roman"/>
        <family val="1"/>
        <charset val="238"/>
      </rPr>
      <t>2025</t>
    </r>
  </si>
  <si>
    <r>
      <t>Projekcija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za</t>
    </r>
    <r>
      <rPr>
        <sz val="12"/>
        <color theme="1"/>
        <rFont val="Times New Roman"/>
        <family val="1"/>
        <charset val="238"/>
      </rPr>
      <t xml:space="preserve">  </t>
    </r>
    <r>
      <rPr>
        <b/>
        <sz val="12"/>
        <color theme="1"/>
        <rFont val="Times New Roman"/>
        <family val="1"/>
        <charset val="238"/>
      </rPr>
      <t>2026</t>
    </r>
  </si>
  <si>
    <r>
      <t>PROCJENA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ZA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2026</t>
    </r>
  </si>
  <si>
    <r>
      <t>Projekcija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za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2026</t>
    </r>
  </si>
  <si>
    <r>
      <t>PRORAČUN OPĆINE VRBJE   ZA 202</t>
    </r>
    <r>
      <rPr>
        <sz val="13.5"/>
        <color theme="1"/>
        <rFont val="Times New Roman"/>
        <family val="1"/>
        <charset val="238"/>
      </rPr>
      <t>6</t>
    </r>
    <r>
      <rPr>
        <b/>
        <sz val="13.5"/>
        <color theme="1"/>
        <rFont val="Times New Roman"/>
        <family val="1"/>
        <charset val="238"/>
      </rPr>
      <t>. i PROJEKCIJU PRORAČUNA ZA 2027. i 2028.</t>
    </r>
  </si>
  <si>
    <t>U članku 2. prihodi i rashodi te primici i izdaci po ekonomskoj klasifikaciji utvrđuje se u Računu prihoda i rashoda i Računu financiranja za 2026. godinu kako slijedi:</t>
  </si>
  <si>
    <t>PRORAČUN OPĆINE VRBJE ZA 2026.  I PROJEKCIJA PRORAČUNA ZA 2027. I 2028.</t>
  </si>
  <si>
    <t>PRORAČUN OPĆINE VRBJE ZA 2026. I PROJEKCIJA PRORAČUNA ZA 2027. I 2028. GODINU</t>
  </si>
  <si>
    <t xml:space="preserve">PLAN PRORAČUNA ZA 2026. g. I PROJEKCIJA ZA 2027. g. I 2028. g. OPĆINE VRBJE </t>
  </si>
  <si>
    <t>PLAN PRORAČUNA ZA 2026. g. I PROJEKCIJA ZA 2027.g. i 2028. g.</t>
  </si>
  <si>
    <t>Vrbje,20.12.2025</t>
  </si>
  <si>
    <t>Ovaj Proračun stupa na snagu danom objavljivanja u "Službenom glasniku", a primjenjivat će se za 2026. godinu.</t>
  </si>
  <si>
    <r>
      <t>Indeks</t>
    </r>
    <r>
      <rPr>
        <sz val="6"/>
        <color theme="1"/>
        <rFont val="Times New Roman"/>
        <family val="1"/>
        <charset val="238"/>
      </rPr>
      <t xml:space="preserve"> 3/2</t>
    </r>
  </si>
  <si>
    <r>
      <t>Indeks</t>
    </r>
    <r>
      <rPr>
        <sz val="6"/>
        <color theme="1"/>
        <rFont val="Times New Roman"/>
        <family val="1"/>
        <charset val="238"/>
      </rPr>
      <t xml:space="preserve"> 4</t>
    </r>
    <r>
      <rPr>
        <b/>
        <sz val="6"/>
        <color theme="1"/>
        <rFont val="Times New Roman"/>
        <family val="1"/>
        <charset val="238"/>
      </rPr>
      <t>/3</t>
    </r>
  </si>
  <si>
    <t>Indeks 6/5</t>
  </si>
  <si>
    <t>Izvršenje 2024</t>
  </si>
  <si>
    <t>Subvencije</t>
  </si>
  <si>
    <t>Subvencije poljoprivrednicima</t>
  </si>
  <si>
    <t>Kamate za primljene zajmove</t>
  </si>
  <si>
    <t>Ostali rashodi - naknada za gosp.kom.otpadom</t>
  </si>
  <si>
    <t>Izvršenje za 2024</t>
  </si>
  <si>
    <t>1.</t>
  </si>
  <si>
    <r>
      <t>Prijedlog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za</t>
    </r>
    <r>
      <rPr>
        <sz val="12"/>
        <color theme="1"/>
        <rFont val="Times New Roman"/>
        <family val="1"/>
        <charset val="238"/>
      </rPr>
      <t xml:space="preserve">  </t>
    </r>
    <r>
      <rPr>
        <b/>
        <sz val="12"/>
        <color theme="1"/>
        <rFont val="Times New Roman"/>
        <family val="1"/>
        <charset val="238"/>
      </rPr>
      <t>2026</t>
    </r>
  </si>
  <si>
    <t>KAPITLNI PROJEKT – K101002 : DJEČJI VRTIĆ - IZGRADNJA</t>
  </si>
  <si>
    <t>Na temelju članka 42.  Zakona o proračunu ("Narodne novine", broj 144/21) i članka 32. Statuta Općine Vrbje ("Službeni glasnik Općine Vrbje "br.03/18 i 02/21, Općinsko vijeće na  4. sjednici održanoj 20.12. 2025. godine donijelo je</t>
  </si>
  <si>
    <t>KLASA:400-01/25-01/04</t>
  </si>
  <si>
    <t>URBROJ: 2178-19-03-25-1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</si>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</sst>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A]#,##0.00"/>
    <numFmt numFmtId="165" formatCode="[$-41A]0"/>
    <numFmt numFmtId="166" formatCode="#,##0.00&quot; &quot;;&quot;-&quot;#,##0.00&quot; &quot;;&quot; -&quot;#&quot; &quot;;@&quot; &quot;"/>
    <numFmt numFmtId="167" formatCode="[$-41A]General"/>
    <numFmt numFmtId="168" formatCode="#,##0.00&quot; &quot;[$kn-41A];[Red]&quot;-&quot;#,##0.00&quot; &quot;[$kn-41A]"/>
    <numFmt numFmtId="169" formatCode="#,##0.00_ ;\-#,##0.00\ "/>
  </numFmts>
  <fonts count="82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i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sz val="13.5"/>
      <color theme="1"/>
      <name val="Times New Roman"/>
      <family val="1"/>
      <charset val="238"/>
    </font>
    <font>
      <b/>
      <sz val="8.5"/>
      <color theme="1"/>
      <name val="Times New Roman"/>
      <family val="1"/>
      <charset val="238"/>
    </font>
    <font>
      <sz val="8.5"/>
      <color theme="1"/>
      <name val="Times New Roman"/>
      <family val="1"/>
      <charset val="238"/>
    </font>
    <font>
      <b/>
      <sz val="5"/>
      <color theme="1"/>
      <name val="Times New Roman"/>
      <family val="1"/>
      <charset val="238"/>
    </font>
    <font>
      <sz val="5"/>
      <color theme="1"/>
      <name val="Times New Roman"/>
      <family val="1"/>
      <charset val="238"/>
    </font>
    <font>
      <b/>
      <sz val="8.5"/>
      <color rgb="FF000000"/>
      <name val="Times New Roman1"/>
      <charset val="238"/>
    </font>
    <font>
      <sz val="8.5"/>
      <color rgb="FF000000"/>
      <name val="Times New Roman1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7.5"/>
      <color theme="1"/>
      <name val="Times New Roman"/>
      <family val="1"/>
      <charset val="238"/>
    </font>
    <font>
      <sz val="7.5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7.5"/>
      <color rgb="FF000000"/>
      <name val="Times New Roman1"/>
      <charset val="238"/>
    </font>
    <font>
      <sz val="8.5"/>
      <color rgb="FF000000"/>
      <name val="Times New Roman"/>
      <family val="1"/>
      <charset val="238"/>
    </font>
    <font>
      <b/>
      <sz val="8.5"/>
      <color rgb="FF000000"/>
      <name val="Times New Roman"/>
      <family val="1"/>
      <charset val="238"/>
    </font>
    <font>
      <sz val="7.5"/>
      <color rgb="FF000000"/>
      <name val="Times New Roman1"/>
      <charset val="238"/>
    </font>
    <font>
      <b/>
      <sz val="12.5"/>
      <color theme="1"/>
      <name val="Times New Roman"/>
      <family val="1"/>
      <charset val="238"/>
    </font>
    <font>
      <sz val="12.5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4.5"/>
      <color theme="1"/>
      <name val="Times New Roman"/>
      <family val="1"/>
      <charset val="238"/>
    </font>
    <font>
      <sz val="4.5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9.5"/>
      <color theme="1"/>
      <name val="Times New Roman"/>
      <family val="1"/>
      <charset val="238"/>
    </font>
    <font>
      <sz val="9.5"/>
      <color theme="1"/>
      <name val="Times New Roman"/>
      <family val="1"/>
      <charset val="238"/>
    </font>
    <font>
      <b/>
      <i/>
      <sz val="9.5"/>
      <color theme="1"/>
      <name val="Times New Roman"/>
      <family val="1"/>
      <charset val="238"/>
    </font>
    <font>
      <b/>
      <sz val="9.5"/>
      <color theme="1"/>
      <name val="Arial"/>
      <family val="2"/>
      <charset val="238"/>
    </font>
    <font>
      <b/>
      <sz val="9.5"/>
      <color rgb="FF000000"/>
      <name val="Times New Roman1"/>
      <charset val="238"/>
    </font>
    <font>
      <sz val="9.5"/>
      <color rgb="FF000000"/>
      <name val="Times New Roman1"/>
      <charset val="238"/>
    </font>
    <font>
      <sz val="9.5"/>
      <color rgb="FF000000"/>
      <name val="Calibri"/>
      <family val="2"/>
      <charset val="238"/>
    </font>
    <font>
      <b/>
      <sz val="9.5"/>
      <color rgb="FF000000"/>
      <name val="Arial"/>
      <family val="2"/>
      <charset val="238"/>
    </font>
    <font>
      <b/>
      <sz val="9.5"/>
      <color theme="1"/>
      <name val="Times New Roman1"/>
      <charset val="238"/>
    </font>
    <font>
      <sz val="9.5"/>
      <color theme="1"/>
      <name val="Times New Roman1"/>
      <charset val="238"/>
    </font>
    <font>
      <b/>
      <sz val="9.5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9.5"/>
      <color rgb="FF000000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9.5"/>
      <color theme="1"/>
      <name val="Calibri"/>
      <family val="2"/>
      <charset val="238"/>
    </font>
    <font>
      <i/>
      <sz val="9.5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theme="1"/>
      <name val="Times New Roman1"/>
      <charset val="238"/>
    </font>
    <font>
      <sz val="8"/>
      <color theme="1"/>
      <name val="Arial"/>
      <family val="2"/>
      <charset val="238"/>
    </font>
    <font>
      <b/>
      <u/>
      <sz val="8"/>
      <color theme="1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.5"/>
      <color theme="1"/>
      <name val="Times New Roman"/>
      <family val="2"/>
      <charset val="238"/>
    </font>
    <font>
      <sz val="9.5"/>
      <color theme="1"/>
      <name val="Times New Roman1"/>
      <family val="2"/>
      <charset val="238"/>
    </font>
    <font>
      <b/>
      <sz val="9.5"/>
      <color theme="1"/>
      <name val="Times New Roman1"/>
      <family val="2"/>
      <charset val="238"/>
    </font>
    <font>
      <sz val="6"/>
      <color rgb="FF000000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sz val="6"/>
      <color rgb="FF000000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04"/>
    </font>
    <font>
      <sz val="8"/>
      <color theme="1"/>
      <name val="Calibri Light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 Light"/>
      <family val="2"/>
      <charset val="238"/>
    </font>
    <font>
      <b/>
      <sz val="10"/>
      <color rgb="FF000000"/>
      <name val="Calibri Light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C9C9C9"/>
        <bgColor rgb="FFC9C9C9"/>
      </patternFill>
    </fill>
    <fill>
      <patternFill patternType="solid">
        <fgColor rgb="FFA9D08E"/>
        <bgColor rgb="FFA9D08E"/>
      </patternFill>
    </fill>
    <fill>
      <patternFill patternType="solid">
        <fgColor rgb="FF9999FF"/>
        <bgColor rgb="FF9999FF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A9D18E"/>
        <bgColor rgb="FFA9D18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FFF00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5">
    <xf numFmtId="0" fontId="0" fillId="0" borderId="0"/>
    <xf numFmtId="166" fontId="1" fillId="0" borderId="0"/>
    <xf numFmtId="166" fontId="1" fillId="0" borderId="0"/>
    <xf numFmtId="167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167" fontId="4" fillId="0" borderId="0"/>
    <xf numFmtId="167" fontId="2" fillId="0" borderId="0"/>
    <xf numFmtId="0" fontId="5" fillId="0" borderId="0"/>
    <xf numFmtId="168" fontId="5" fillId="0" borderId="0"/>
    <xf numFmtId="0" fontId="74" fillId="0" borderId="0"/>
    <xf numFmtId="0" fontId="76" fillId="0" borderId="0"/>
    <xf numFmtId="0" fontId="69" fillId="0" borderId="0"/>
    <xf numFmtId="0" fontId="69" fillId="0" borderId="0"/>
    <xf numFmtId="0" fontId="75" fillId="0" borderId="0"/>
  </cellStyleXfs>
  <cellXfs count="489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165" fontId="14" fillId="0" borderId="2" xfId="0" applyNumberFormat="1" applyFont="1" applyBorder="1" applyAlignment="1">
      <alignment horizontal="left" vertical="top" shrinkToFit="1"/>
    </xf>
    <xf numFmtId="0" fontId="0" fillId="2" borderId="2" xfId="0" applyFill="1" applyBorder="1" applyAlignment="1">
      <alignment horizontal="left" wrapText="1"/>
    </xf>
    <xf numFmtId="165" fontId="13" fillId="2" borderId="2" xfId="0" applyNumberFormat="1" applyFont="1" applyFill="1" applyBorder="1" applyAlignment="1">
      <alignment horizontal="left" vertical="top" shrinkToFit="1"/>
    </xf>
    <xf numFmtId="0" fontId="0" fillId="3" borderId="2" xfId="0" applyFill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7" fillId="0" borderId="0" xfId="0" applyFont="1" applyAlignment="1">
      <alignment horizontal="left" vertical="top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165" fontId="13" fillId="4" borderId="2" xfId="0" applyNumberFormat="1" applyFont="1" applyFill="1" applyBorder="1" applyAlignment="1">
      <alignment horizontal="left" vertical="center" shrinkToFit="1"/>
    </xf>
    <xf numFmtId="165" fontId="13" fillId="0" borderId="2" xfId="0" applyNumberFormat="1" applyFont="1" applyBorder="1" applyAlignment="1">
      <alignment horizontal="left" vertical="top" shrinkToFit="1"/>
    </xf>
    <xf numFmtId="165" fontId="23" fillId="3" borderId="2" xfId="0" applyNumberFormat="1" applyFont="1" applyFill="1" applyBorder="1" applyAlignment="1">
      <alignment horizontal="right" vertical="top" shrinkToFit="1"/>
    </xf>
    <xf numFmtId="165" fontId="24" fillId="3" borderId="2" xfId="0" applyNumberFormat="1" applyFont="1" applyFill="1" applyBorder="1" applyAlignment="1">
      <alignment horizontal="right" vertical="top" shrinkToFit="1"/>
    </xf>
    <xf numFmtId="165" fontId="13" fillId="4" borderId="2" xfId="0" applyNumberFormat="1" applyFont="1" applyFill="1" applyBorder="1" applyAlignment="1">
      <alignment horizontal="left" vertical="top" shrinkToFit="1"/>
    </xf>
    <xf numFmtId="165" fontId="25" fillId="0" borderId="2" xfId="0" applyNumberFormat="1" applyFont="1" applyBorder="1" applyAlignment="1">
      <alignment horizontal="left" vertical="top" shrinkToFit="1"/>
    </xf>
    <xf numFmtId="165" fontId="22" fillId="0" borderId="2" xfId="0" applyNumberFormat="1" applyFont="1" applyBorder="1" applyAlignment="1">
      <alignment horizontal="left" vertical="top" shrinkToFit="1"/>
    </xf>
    <xf numFmtId="0" fontId="2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3" borderId="0" xfId="0" applyFont="1" applyFill="1" applyAlignment="1">
      <alignment horizontal="left" vertical="center"/>
    </xf>
    <xf numFmtId="165" fontId="38" fillId="0" borderId="2" xfId="0" applyNumberFormat="1" applyFont="1" applyBorder="1" applyAlignment="1">
      <alignment horizontal="center" vertical="center" shrinkToFit="1"/>
    </xf>
    <xf numFmtId="165" fontId="39" fillId="0" borderId="2" xfId="0" applyNumberFormat="1" applyFont="1" applyBorder="1" applyAlignment="1">
      <alignment horizontal="center" vertical="center" shrinkToFit="1"/>
    </xf>
    <xf numFmtId="0" fontId="49" fillId="0" borderId="0" xfId="0" applyFont="1"/>
    <xf numFmtId="165" fontId="39" fillId="0" borderId="0" xfId="0" applyNumberFormat="1" applyFont="1" applyAlignment="1">
      <alignment horizontal="center" vertical="center" shrinkToFit="1"/>
    </xf>
    <xf numFmtId="0" fontId="35" fillId="0" borderId="0" xfId="0" applyFont="1" applyAlignment="1">
      <alignment horizontal="left" vertical="center" wrapText="1"/>
    </xf>
    <xf numFmtId="0" fontId="52" fillId="0" borderId="0" xfId="0" applyFont="1" applyAlignment="1">
      <alignment horizontal="left" vertical="center" wrapText="1"/>
    </xf>
    <xf numFmtId="0" fontId="5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69" fontId="2" fillId="0" borderId="0" xfId="0" applyNumberFormat="1" applyFont="1" applyAlignment="1">
      <alignment horizontal="left" vertical="center"/>
    </xf>
    <xf numFmtId="169" fontId="52" fillId="0" borderId="0" xfId="0" applyNumberFormat="1" applyFont="1" applyAlignment="1">
      <alignment horizontal="center" vertical="center" wrapText="1"/>
    </xf>
    <xf numFmtId="169" fontId="52" fillId="0" borderId="0" xfId="0" applyNumberFormat="1" applyFont="1" applyAlignment="1">
      <alignment horizontal="center" vertical="center"/>
    </xf>
    <xf numFmtId="169" fontId="52" fillId="3" borderId="0" xfId="0" applyNumberFormat="1" applyFont="1" applyFill="1" applyAlignment="1">
      <alignment horizontal="center" vertical="center"/>
    </xf>
    <xf numFmtId="169" fontId="52" fillId="0" borderId="2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 vertical="top"/>
    </xf>
    <xf numFmtId="0" fontId="29" fillId="0" borderId="2" xfId="0" applyFont="1" applyBorder="1" applyAlignment="1">
      <alignment horizontal="left" wrapText="1"/>
    </xf>
    <xf numFmtId="165" fontId="24" fillId="4" borderId="2" xfId="0" applyNumberFormat="1" applyFont="1" applyFill="1" applyBorder="1" applyAlignment="1">
      <alignment horizontal="right" vertical="center" shrinkToFit="1"/>
    </xf>
    <xf numFmtId="165" fontId="24" fillId="4" borderId="2" xfId="0" applyNumberFormat="1" applyFont="1" applyFill="1" applyBorder="1" applyAlignment="1">
      <alignment horizontal="right" vertical="top" shrinkToFit="1"/>
    </xf>
    <xf numFmtId="0" fontId="29" fillId="0" borderId="0" xfId="0" applyFont="1"/>
    <xf numFmtId="4" fontId="52" fillId="0" borderId="3" xfId="0" applyNumberFormat="1" applyFont="1" applyBorder="1" applyAlignment="1">
      <alignment horizontal="center" vertical="center" wrapText="1"/>
    </xf>
    <xf numFmtId="4" fontId="53" fillId="0" borderId="2" xfId="0" applyNumberFormat="1" applyFont="1" applyBorder="1" applyAlignment="1">
      <alignment horizontal="center" vertical="center" wrapText="1"/>
    </xf>
    <xf numFmtId="4" fontId="52" fillId="0" borderId="2" xfId="0" applyNumberFormat="1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4" fontId="52" fillId="0" borderId="2" xfId="0" applyNumberFormat="1" applyFont="1" applyBorder="1" applyAlignment="1">
      <alignment horizontal="right" vertical="center" wrapText="1"/>
    </xf>
    <xf numFmtId="164" fontId="52" fillId="0" borderId="2" xfId="0" applyNumberFormat="1" applyFont="1" applyBorder="1" applyAlignment="1">
      <alignment horizontal="right" vertical="center" wrapText="1"/>
    </xf>
    <xf numFmtId="4" fontId="52" fillId="0" borderId="3" xfId="0" applyNumberFormat="1" applyFont="1" applyBorder="1" applyAlignment="1">
      <alignment horizontal="right" vertical="center" wrapText="1"/>
    </xf>
    <xf numFmtId="4" fontId="52" fillId="2" borderId="3" xfId="0" applyNumberFormat="1" applyFont="1" applyFill="1" applyBorder="1" applyAlignment="1">
      <alignment horizontal="right" vertical="center" wrapText="1"/>
    </xf>
    <xf numFmtId="164" fontId="52" fillId="2" borderId="2" xfId="0" applyNumberFormat="1" applyFont="1" applyFill="1" applyBorder="1" applyAlignment="1">
      <alignment horizontal="right" vertical="center" wrapText="1"/>
    </xf>
    <xf numFmtId="4" fontId="52" fillId="2" borderId="2" xfId="0" applyNumberFormat="1" applyFont="1" applyFill="1" applyBorder="1" applyAlignment="1">
      <alignment horizontal="right" vertical="center" wrapText="1"/>
    </xf>
    <xf numFmtId="169" fontId="21" fillId="0" borderId="4" xfId="0" applyNumberFormat="1" applyFont="1" applyBorder="1" applyAlignment="1">
      <alignment horizontal="right" vertical="center"/>
    </xf>
    <xf numFmtId="169" fontId="15" fillId="0" borderId="0" xfId="0" applyNumberFormat="1" applyFont="1" applyAlignment="1">
      <alignment vertical="center"/>
    </xf>
    <xf numFmtId="169" fontId="48" fillId="5" borderId="2" xfId="0" applyNumberFormat="1" applyFont="1" applyFill="1" applyBorder="1" applyAlignment="1">
      <alignment horizontal="center" vertical="center" wrapText="1"/>
    </xf>
    <xf numFmtId="169" fontId="21" fillId="2" borderId="6" xfId="0" applyNumberFormat="1" applyFont="1" applyFill="1" applyBorder="1" applyAlignment="1">
      <alignment horizontal="center" vertical="center" shrinkToFit="1"/>
    </xf>
    <xf numFmtId="169" fontId="21" fillId="2" borderId="2" xfId="0" applyNumberFormat="1" applyFont="1" applyFill="1" applyBorder="1" applyAlignment="1">
      <alignment horizontal="center" vertical="center" shrinkToFit="1"/>
    </xf>
    <xf numFmtId="169" fontId="21" fillId="7" borderId="3" xfId="0" applyNumberFormat="1" applyFont="1" applyFill="1" applyBorder="1" applyAlignment="1">
      <alignment horizontal="right" vertical="center" shrinkToFit="1"/>
    </xf>
    <xf numFmtId="169" fontId="21" fillId="8" borderId="3" xfId="0" applyNumberFormat="1" applyFont="1" applyFill="1" applyBorder="1" applyAlignment="1">
      <alignment horizontal="right" vertical="center" shrinkToFit="1"/>
    </xf>
    <xf numFmtId="169" fontId="21" fillId="3" borderId="3" xfId="0" applyNumberFormat="1" applyFont="1" applyFill="1" applyBorder="1" applyAlignment="1">
      <alignment horizontal="right" vertical="center" shrinkToFit="1"/>
    </xf>
    <xf numFmtId="169" fontId="21" fillId="4" borderId="3" xfId="0" applyNumberFormat="1" applyFont="1" applyFill="1" applyBorder="1" applyAlignment="1">
      <alignment horizontal="right" vertical="center" shrinkToFit="1"/>
    </xf>
    <xf numFmtId="169" fontId="21" fillId="9" borderId="3" xfId="0" applyNumberFormat="1" applyFont="1" applyFill="1" applyBorder="1" applyAlignment="1">
      <alignment horizontal="right" vertical="center" shrinkToFit="1"/>
    </xf>
    <xf numFmtId="169" fontId="21" fillId="10" borderId="3" xfId="0" applyNumberFormat="1" applyFont="1" applyFill="1" applyBorder="1" applyAlignment="1">
      <alignment horizontal="right" vertical="center" shrinkToFit="1"/>
    </xf>
    <xf numFmtId="169" fontId="21" fillId="11" borderId="3" xfId="0" applyNumberFormat="1" applyFont="1" applyFill="1" applyBorder="1" applyAlignment="1">
      <alignment horizontal="right" vertical="center" shrinkToFit="1"/>
    </xf>
    <xf numFmtId="169" fontId="48" fillId="0" borderId="3" xfId="0" applyNumberFormat="1" applyFont="1" applyBorder="1" applyAlignment="1" applyProtection="1">
      <alignment horizontal="right" vertical="center"/>
      <protection locked="0"/>
    </xf>
    <xf numFmtId="169" fontId="2" fillId="0" borderId="2" xfId="0" applyNumberFormat="1" applyFont="1" applyBorder="1" applyAlignment="1">
      <alignment horizontal="right" vertical="center" shrinkToFit="1"/>
    </xf>
    <xf numFmtId="169" fontId="21" fillId="10" borderId="7" xfId="0" applyNumberFormat="1" applyFont="1" applyFill="1" applyBorder="1" applyAlignment="1">
      <alignment horizontal="right" vertical="center" shrinkToFit="1"/>
    </xf>
    <xf numFmtId="169" fontId="21" fillId="0" borderId="3" xfId="0" applyNumberFormat="1" applyFont="1" applyBorder="1" applyAlignment="1">
      <alignment horizontal="right" vertical="center" shrinkToFit="1"/>
    </xf>
    <xf numFmtId="169" fontId="21" fillId="0" borderId="2" xfId="0" applyNumberFormat="1" applyFont="1" applyBorder="1" applyAlignment="1">
      <alignment horizontal="right" vertical="center" shrinkToFit="1"/>
    </xf>
    <xf numFmtId="169" fontId="21" fillId="9" borderId="8" xfId="0" applyNumberFormat="1" applyFont="1" applyFill="1" applyBorder="1" applyAlignment="1">
      <alignment horizontal="right" vertical="center" shrinkToFit="1"/>
    </xf>
    <xf numFmtId="169" fontId="21" fillId="0" borderId="7" xfId="0" applyNumberFormat="1" applyFont="1" applyBorder="1" applyAlignment="1">
      <alignment horizontal="right" vertical="center" shrinkToFit="1"/>
    </xf>
    <xf numFmtId="169" fontId="48" fillId="0" borderId="3" xfId="0" applyNumberFormat="1" applyFont="1" applyBorder="1" applyAlignment="1" applyProtection="1">
      <alignment vertical="center"/>
      <protection locked="0"/>
    </xf>
    <xf numFmtId="169" fontId="21" fillId="10" borderId="2" xfId="0" applyNumberFormat="1" applyFont="1" applyFill="1" applyBorder="1" applyAlignment="1">
      <alignment horizontal="right" vertical="center" shrinkToFit="1"/>
    </xf>
    <xf numFmtId="169" fontId="21" fillId="11" borderId="2" xfId="0" applyNumberFormat="1" applyFont="1" applyFill="1" applyBorder="1" applyAlignment="1">
      <alignment horizontal="right" vertical="center" shrinkToFit="1"/>
    </xf>
    <xf numFmtId="169" fontId="21" fillId="9" borderId="7" xfId="0" applyNumberFormat="1" applyFont="1" applyFill="1" applyBorder="1" applyAlignment="1">
      <alignment horizontal="right" vertical="center" shrinkToFit="1"/>
    </xf>
    <xf numFmtId="169" fontId="21" fillId="4" borderId="4" xfId="0" applyNumberFormat="1" applyFont="1" applyFill="1" applyBorder="1" applyAlignment="1">
      <alignment horizontal="right" vertical="center" shrinkToFit="1"/>
    </xf>
    <xf numFmtId="169" fontId="21" fillId="0" borderId="4" xfId="0" applyNumberFormat="1" applyFont="1" applyBorder="1" applyAlignment="1">
      <alignment horizontal="right" vertical="center" shrinkToFit="1"/>
    </xf>
    <xf numFmtId="169" fontId="21" fillId="0" borderId="4" xfId="2" applyNumberFormat="1" applyFont="1" applyBorder="1" applyAlignment="1">
      <alignment horizontal="right" vertical="center" shrinkToFit="1"/>
    </xf>
    <xf numFmtId="169" fontId="21" fillId="4" borderId="8" xfId="0" applyNumberFormat="1" applyFont="1" applyFill="1" applyBorder="1" applyAlignment="1">
      <alignment horizontal="right" vertical="center" shrinkToFit="1"/>
    </xf>
    <xf numFmtId="169" fontId="48" fillId="0" borderId="7" xfId="0" applyNumberFormat="1" applyFont="1" applyBorder="1" applyAlignment="1" applyProtection="1">
      <alignment horizontal="right" vertical="center"/>
      <protection locked="0"/>
    </xf>
    <xf numFmtId="169" fontId="48" fillId="0" borderId="2" xfId="0" applyNumberFormat="1" applyFont="1" applyBorder="1" applyAlignment="1" applyProtection="1">
      <alignment vertical="center"/>
      <protection locked="0"/>
    </xf>
    <xf numFmtId="169" fontId="21" fillId="3" borderId="4" xfId="0" applyNumberFormat="1" applyFont="1" applyFill="1" applyBorder="1" applyAlignment="1">
      <alignment horizontal="right" vertical="center" shrinkToFit="1"/>
    </xf>
    <xf numFmtId="169" fontId="48" fillId="0" borderId="8" xfId="0" applyNumberFormat="1" applyFont="1" applyBorder="1" applyAlignment="1" applyProtection="1">
      <alignment horizontal="right" vertical="center"/>
      <protection locked="0"/>
    </xf>
    <xf numFmtId="169" fontId="2" fillId="0" borderId="0" xfId="0" applyNumberFormat="1" applyFont="1" applyAlignment="1">
      <alignment horizontal="right" vertical="center" shrinkToFit="1"/>
    </xf>
    <xf numFmtId="169" fontId="15" fillId="0" borderId="0" xfId="0" applyNumberFormat="1" applyFont="1" applyAlignment="1">
      <alignment horizontal="left" vertical="center" wrapText="1"/>
    </xf>
    <xf numFmtId="169" fontId="15" fillId="0" borderId="0" xfId="0" applyNumberFormat="1" applyFont="1" applyAlignment="1">
      <alignment horizontal="left" vertical="center"/>
    </xf>
    <xf numFmtId="169" fontId="2" fillId="5" borderId="0" xfId="0" applyNumberFormat="1" applyFont="1" applyFill="1" applyAlignment="1">
      <alignment vertical="center"/>
    </xf>
    <xf numFmtId="169" fontId="2" fillId="5" borderId="0" xfId="0" applyNumberFormat="1" applyFont="1" applyFill="1" applyAlignment="1">
      <alignment horizontal="right" vertical="center"/>
    </xf>
    <xf numFmtId="169" fontId="2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58" fillId="5" borderId="0" xfId="0" applyFont="1" applyFill="1" applyAlignment="1">
      <alignment vertical="center"/>
    </xf>
    <xf numFmtId="169" fontId="21" fillId="11" borderId="14" xfId="0" applyNumberFormat="1" applyFont="1" applyFill="1" applyBorder="1" applyAlignment="1">
      <alignment horizontal="right" vertical="center" shrinkToFit="1"/>
    </xf>
    <xf numFmtId="169" fontId="2" fillId="0" borderId="7" xfId="0" applyNumberFormat="1" applyFont="1" applyBorder="1" applyAlignment="1">
      <alignment horizontal="right" vertical="center" shrinkToFit="1"/>
    </xf>
    <xf numFmtId="169" fontId="2" fillId="0" borderId="3" xfId="0" applyNumberFormat="1" applyFont="1" applyBorder="1" applyAlignment="1">
      <alignment horizontal="right" vertical="center" shrinkToFit="1"/>
    </xf>
    <xf numFmtId="0" fontId="59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48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shrinkToFit="1"/>
    </xf>
    <xf numFmtId="4" fontId="15" fillId="0" borderId="2" xfId="0" applyNumberFormat="1" applyFont="1" applyBorder="1" applyAlignment="1">
      <alignment horizontal="center" vertical="center" wrapText="1"/>
    </xf>
    <xf numFmtId="164" fontId="48" fillId="0" borderId="2" xfId="0" applyNumberFormat="1" applyFont="1" applyBorder="1" applyAlignment="1">
      <alignment horizontal="right" vertical="center"/>
    </xf>
    <xf numFmtId="164" fontId="48" fillId="2" borderId="2" xfId="0" applyNumberFormat="1" applyFont="1" applyFill="1" applyBorder="1" applyAlignment="1">
      <alignment horizontal="right" vertical="center"/>
    </xf>
    <xf numFmtId="4" fontId="15" fillId="3" borderId="3" xfId="0" applyNumberFormat="1" applyFont="1" applyFill="1" applyBorder="1" applyAlignment="1">
      <alignment horizontal="right" vertical="center" wrapText="1"/>
    </xf>
    <xf numFmtId="169" fontId="18" fillId="0" borderId="0" xfId="0" applyNumberFormat="1" applyFont="1" applyAlignment="1">
      <alignment horizontal="left" vertical="top"/>
    </xf>
    <xf numFmtId="169" fontId="15" fillId="0" borderId="0" xfId="0" applyNumberFormat="1" applyFont="1" applyAlignment="1">
      <alignment horizontal="left" vertical="top"/>
    </xf>
    <xf numFmtId="169" fontId="17" fillId="0" borderId="2" xfId="0" applyNumberFormat="1" applyFont="1" applyBorder="1" applyAlignment="1">
      <alignment horizontal="center" vertical="center" wrapText="1"/>
    </xf>
    <xf numFmtId="169" fontId="48" fillId="0" borderId="2" xfId="0" applyNumberFormat="1" applyFont="1" applyBorder="1" applyAlignment="1">
      <alignment horizontal="center" vertical="center" wrapText="1"/>
    </xf>
    <xf numFmtId="169" fontId="60" fillId="4" borderId="2" xfId="0" applyNumberFormat="1" applyFont="1" applyFill="1" applyBorder="1" applyAlignment="1">
      <alignment horizontal="right" vertical="center" shrinkToFit="1"/>
    </xf>
    <xf numFmtId="169" fontId="21" fillId="4" borderId="2" xfId="0" applyNumberFormat="1" applyFont="1" applyFill="1" applyBorder="1" applyAlignment="1">
      <alignment horizontal="right" vertical="center" shrinkToFit="1"/>
    </xf>
    <xf numFmtId="169" fontId="60" fillId="0" borderId="2" xfId="0" applyNumberFormat="1" applyFont="1" applyBorder="1" applyAlignment="1">
      <alignment horizontal="right" vertical="top" shrinkToFit="1"/>
    </xf>
    <xf numFmtId="169" fontId="21" fillId="0" borderId="2" xfId="0" applyNumberFormat="1" applyFont="1" applyBorder="1" applyAlignment="1">
      <alignment horizontal="right" vertical="top" shrinkToFit="1"/>
    </xf>
    <xf numFmtId="169" fontId="61" fillId="0" borderId="2" xfId="0" applyNumberFormat="1" applyFont="1" applyBorder="1" applyAlignment="1">
      <alignment horizontal="right" vertical="top" shrinkToFit="1"/>
    </xf>
    <xf numFmtId="169" fontId="2" fillId="0" borderId="2" xfId="0" applyNumberFormat="1" applyFont="1" applyBorder="1" applyAlignment="1">
      <alignment horizontal="right" vertical="top" shrinkToFit="1"/>
    </xf>
    <xf numFmtId="169" fontId="60" fillId="4" borderId="2" xfId="0" applyNumberFormat="1" applyFont="1" applyFill="1" applyBorder="1" applyAlignment="1">
      <alignment horizontal="right" vertical="top" shrinkToFit="1"/>
    </xf>
    <xf numFmtId="169" fontId="21" fillId="4" borderId="2" xfId="0" applyNumberFormat="1" applyFont="1" applyFill="1" applyBorder="1" applyAlignment="1">
      <alignment horizontal="right" vertical="top" shrinkToFit="1"/>
    </xf>
    <xf numFmtId="169" fontId="18" fillId="0" borderId="0" xfId="0" applyNumberFormat="1" applyFont="1"/>
    <xf numFmtId="169" fontId="15" fillId="0" borderId="0" xfId="0" applyNumberFormat="1" applyFont="1"/>
    <xf numFmtId="1" fontId="65" fillId="0" borderId="0" xfId="0" applyNumberFormat="1" applyFont="1" applyAlignment="1">
      <alignment horizontal="left" vertical="center"/>
    </xf>
    <xf numFmtId="1" fontId="66" fillId="5" borderId="2" xfId="0" applyNumberFormat="1" applyFont="1" applyFill="1" applyBorder="1" applyAlignment="1">
      <alignment horizontal="center" vertical="center" wrapText="1"/>
    </xf>
    <xf numFmtId="1" fontId="68" fillId="2" borderId="2" xfId="0" applyNumberFormat="1" applyFont="1" applyFill="1" applyBorder="1" applyAlignment="1">
      <alignment horizontal="center" vertical="center" wrapText="1"/>
    </xf>
    <xf numFmtId="1" fontId="68" fillId="7" borderId="2" xfId="0" applyNumberFormat="1" applyFont="1" applyFill="1" applyBorder="1" applyAlignment="1">
      <alignment horizontal="right" vertical="center" shrinkToFit="1"/>
    </xf>
    <xf numFmtId="1" fontId="68" fillId="8" borderId="2" xfId="0" applyNumberFormat="1" applyFont="1" applyFill="1" applyBorder="1" applyAlignment="1">
      <alignment horizontal="right" vertical="center" shrinkToFit="1"/>
    </xf>
    <xf numFmtId="1" fontId="65" fillId="3" borderId="2" xfId="0" applyNumberFormat="1" applyFont="1" applyFill="1" applyBorder="1" applyAlignment="1">
      <alignment horizontal="right" vertical="center" shrinkToFit="1"/>
    </xf>
    <xf numFmtId="1" fontId="68" fillId="4" borderId="2" xfId="0" applyNumberFormat="1" applyFont="1" applyFill="1" applyBorder="1" applyAlignment="1">
      <alignment horizontal="right" vertical="center" shrinkToFit="1"/>
    </xf>
    <xf numFmtId="1" fontId="68" fillId="9" borderId="2" xfId="0" applyNumberFormat="1" applyFont="1" applyFill="1" applyBorder="1" applyAlignment="1">
      <alignment horizontal="right" vertical="center" shrinkToFit="1"/>
    </xf>
    <xf numFmtId="1" fontId="68" fillId="10" borderId="2" xfId="0" applyNumberFormat="1" applyFont="1" applyFill="1" applyBorder="1" applyAlignment="1">
      <alignment horizontal="right" vertical="center" shrinkToFit="1"/>
    </xf>
    <xf numFmtId="1" fontId="68" fillId="11" borderId="2" xfId="0" applyNumberFormat="1" applyFont="1" applyFill="1" applyBorder="1" applyAlignment="1">
      <alignment horizontal="right" vertical="center" shrinkToFit="1"/>
    </xf>
    <xf numFmtId="1" fontId="65" fillId="3" borderId="3" xfId="0" applyNumberFormat="1" applyFont="1" applyFill="1" applyBorder="1" applyAlignment="1">
      <alignment horizontal="right" vertical="center" shrinkToFit="1"/>
    </xf>
    <xf numFmtId="1" fontId="68" fillId="11" borderId="15" xfId="0" applyNumberFormat="1" applyFont="1" applyFill="1" applyBorder="1" applyAlignment="1">
      <alignment horizontal="right" vertical="center" shrinkToFit="1"/>
    </xf>
    <xf numFmtId="1" fontId="68" fillId="3" borderId="2" xfId="0" applyNumberFormat="1" applyFont="1" applyFill="1" applyBorder="1" applyAlignment="1">
      <alignment horizontal="right" vertical="center" shrinkToFit="1"/>
    </xf>
    <xf numFmtId="1" fontId="68" fillId="9" borderId="9" xfId="0" applyNumberFormat="1" applyFont="1" applyFill="1" applyBorder="1" applyAlignment="1">
      <alignment horizontal="right" vertical="center" shrinkToFit="1"/>
    </xf>
    <xf numFmtId="1" fontId="65" fillId="3" borderId="3" xfId="0" applyNumberFormat="1" applyFont="1" applyFill="1" applyBorder="1" applyAlignment="1">
      <alignment horizontal="left" vertical="center" shrinkToFit="1"/>
    </xf>
    <xf numFmtId="1" fontId="65" fillId="9" borderId="2" xfId="0" applyNumberFormat="1" applyFont="1" applyFill="1" applyBorder="1" applyAlignment="1">
      <alignment horizontal="right" vertical="center" shrinkToFit="1"/>
    </xf>
    <xf numFmtId="1" fontId="65" fillId="10" borderId="2" xfId="0" applyNumberFormat="1" applyFont="1" applyFill="1" applyBorder="1" applyAlignment="1">
      <alignment horizontal="right" vertical="center" shrinkToFit="1"/>
    </xf>
    <xf numFmtId="1" fontId="65" fillId="11" borderId="2" xfId="0" applyNumberFormat="1" applyFont="1" applyFill="1" applyBorder="1" applyAlignment="1">
      <alignment horizontal="right" vertical="center" shrinkToFit="1"/>
    </xf>
    <xf numFmtId="1" fontId="68" fillId="4" borderId="9" xfId="0" applyNumberFormat="1" applyFont="1" applyFill="1" applyBorder="1" applyAlignment="1">
      <alignment horizontal="right" vertical="center" shrinkToFit="1"/>
    </xf>
    <xf numFmtId="1" fontId="65" fillId="3" borderId="10" xfId="0" applyNumberFormat="1" applyFont="1" applyFill="1" applyBorder="1" applyAlignment="1">
      <alignment horizontal="right" vertical="center" shrinkToFit="1"/>
    </xf>
    <xf numFmtId="1" fontId="68" fillId="9" borderId="7" xfId="0" applyNumberFormat="1" applyFont="1" applyFill="1" applyBorder="1" applyAlignment="1">
      <alignment horizontal="right" vertical="center" shrinkToFit="1"/>
    </xf>
    <xf numFmtId="1" fontId="68" fillId="10" borderId="3" xfId="0" applyNumberFormat="1" applyFont="1" applyFill="1" applyBorder="1" applyAlignment="1">
      <alignment horizontal="right" vertical="center" shrinkToFit="1"/>
    </xf>
    <xf numFmtId="1" fontId="68" fillId="11" borderId="3" xfId="0" applyNumberFormat="1" applyFont="1" applyFill="1" applyBorder="1" applyAlignment="1">
      <alignment horizontal="right" vertical="center" shrinkToFit="1"/>
    </xf>
    <xf numFmtId="1" fontId="68" fillId="0" borderId="3" xfId="0" applyNumberFormat="1" applyFont="1" applyBorder="1" applyAlignment="1">
      <alignment horizontal="right" vertical="center" shrinkToFit="1"/>
    </xf>
    <xf numFmtId="1" fontId="66" fillId="0" borderId="3" xfId="0" applyNumberFormat="1" applyFont="1" applyBorder="1" applyAlignment="1" applyProtection="1">
      <alignment horizontal="right" vertical="center"/>
      <protection locked="0"/>
    </xf>
    <xf numFmtId="1" fontId="65" fillId="3" borderId="9" xfId="0" applyNumberFormat="1" applyFont="1" applyFill="1" applyBorder="1" applyAlignment="1">
      <alignment horizontal="right" vertical="center" shrinkToFit="1"/>
    </xf>
    <xf numFmtId="1" fontId="65" fillId="3" borderId="0" xfId="0" applyNumberFormat="1" applyFont="1" applyFill="1" applyAlignment="1">
      <alignment horizontal="right" vertical="center" shrinkToFit="1"/>
    </xf>
    <xf numFmtId="1" fontId="52" fillId="0" borderId="0" xfId="0" applyNumberFormat="1" applyFont="1" applyAlignment="1">
      <alignment horizontal="left" vertical="center" wrapText="1"/>
    </xf>
    <xf numFmtId="1" fontId="67" fillId="0" borderId="0" xfId="0" applyNumberFormat="1" applyFont="1" applyAlignment="1">
      <alignment horizontal="left" vertical="center" wrapText="1"/>
    </xf>
    <xf numFmtId="1" fontId="52" fillId="0" borderId="0" xfId="0" applyNumberFormat="1" applyFont="1" applyAlignment="1">
      <alignment horizontal="center" vertical="center" wrapText="1"/>
    </xf>
    <xf numFmtId="1" fontId="53" fillId="0" borderId="0" xfId="0" applyNumberFormat="1" applyFont="1" applyAlignment="1">
      <alignment horizontal="center" vertical="center" wrapText="1"/>
    </xf>
    <xf numFmtId="1" fontId="54" fillId="0" borderId="0" xfId="0" applyNumberFormat="1" applyFont="1" applyAlignment="1">
      <alignment horizontal="center" vertical="center" wrapText="1"/>
    </xf>
    <xf numFmtId="1" fontId="0" fillId="0" borderId="0" xfId="0" applyNumberFormat="1"/>
    <xf numFmtId="1" fontId="65" fillId="0" borderId="0" xfId="0" applyNumberFormat="1" applyFont="1" applyAlignment="1">
      <alignment vertical="center"/>
    </xf>
    <xf numFmtId="0" fontId="60" fillId="0" borderId="2" xfId="0" applyFont="1" applyBorder="1" applyAlignment="1">
      <alignment horizontal="center" vertical="top" shrinkToFit="1"/>
    </xf>
    <xf numFmtId="0" fontId="21" fillId="0" borderId="2" xfId="0" applyFont="1" applyBorder="1" applyAlignment="1">
      <alignment horizontal="center" vertical="top" shrinkToFit="1"/>
    </xf>
    <xf numFmtId="169" fontId="53" fillId="0" borderId="2" xfId="0" applyNumberFormat="1" applyFont="1" applyBorder="1" applyAlignment="1">
      <alignment horizontal="right" vertical="center" wrapText="1"/>
    </xf>
    <xf numFmtId="0" fontId="0" fillId="3" borderId="0" xfId="0" applyFill="1"/>
    <xf numFmtId="0" fontId="2" fillId="0" borderId="0" xfId="0" applyFont="1" applyAlignment="1">
      <alignment horizontal="left" vertical="top" indent="6"/>
    </xf>
    <xf numFmtId="169" fontId="21" fillId="8" borderId="7" xfId="0" applyNumberFormat="1" applyFont="1" applyFill="1" applyBorder="1" applyAlignment="1">
      <alignment horizontal="right" vertical="center" shrinkToFit="1"/>
    </xf>
    <xf numFmtId="1" fontId="53" fillId="5" borderId="2" xfId="0" applyNumberFormat="1" applyFont="1" applyFill="1" applyBorder="1" applyAlignment="1">
      <alignment horizontal="center" vertical="center" wrapText="1"/>
    </xf>
    <xf numFmtId="1" fontId="54" fillId="7" borderId="2" xfId="0" applyNumberFormat="1" applyFont="1" applyFill="1" applyBorder="1" applyAlignment="1">
      <alignment horizontal="right" vertical="center" shrinkToFit="1"/>
    </xf>
    <xf numFmtId="1" fontId="54" fillId="8" borderId="10" xfId="0" applyNumberFormat="1" applyFont="1" applyFill="1" applyBorder="1" applyAlignment="1">
      <alignment horizontal="right" vertical="center" shrinkToFit="1"/>
    </xf>
    <xf numFmtId="1" fontId="54" fillId="8" borderId="9" xfId="0" applyNumberFormat="1" applyFont="1" applyFill="1" applyBorder="1" applyAlignment="1">
      <alignment horizontal="right" vertical="center" shrinkToFit="1"/>
    </xf>
    <xf numFmtId="169" fontId="18" fillId="0" borderId="0" xfId="0" applyNumberFormat="1" applyFont="1" applyAlignment="1">
      <alignment vertical="center"/>
    </xf>
    <xf numFmtId="169" fontId="60" fillId="2" borderId="6" xfId="0" applyNumberFormat="1" applyFont="1" applyFill="1" applyBorder="1" applyAlignment="1">
      <alignment horizontal="center" vertical="center" shrinkToFit="1"/>
    </xf>
    <xf numFmtId="169" fontId="60" fillId="7" borderId="3" xfId="0" applyNumberFormat="1" applyFont="1" applyFill="1" applyBorder="1" applyAlignment="1">
      <alignment horizontal="right" vertical="center" shrinkToFit="1"/>
    </xf>
    <xf numFmtId="169" fontId="60" fillId="8" borderId="3" xfId="0" applyNumberFormat="1" applyFont="1" applyFill="1" applyBorder="1" applyAlignment="1">
      <alignment horizontal="right" vertical="center" shrinkToFit="1"/>
    </xf>
    <xf numFmtId="169" fontId="60" fillId="3" borderId="3" xfId="0" applyNumberFormat="1" applyFont="1" applyFill="1" applyBorder="1" applyAlignment="1">
      <alignment horizontal="right" vertical="center" shrinkToFit="1"/>
    </xf>
    <xf numFmtId="169" fontId="60" fillId="4" borderId="3" xfId="0" applyNumberFormat="1" applyFont="1" applyFill="1" applyBorder="1" applyAlignment="1">
      <alignment horizontal="right" vertical="center" shrinkToFit="1"/>
    </xf>
    <xf numFmtId="169" fontId="60" fillId="9" borderId="3" xfId="0" applyNumberFormat="1" applyFont="1" applyFill="1" applyBorder="1" applyAlignment="1">
      <alignment horizontal="right" vertical="center" shrinkToFit="1"/>
    </xf>
    <xf numFmtId="169" fontId="60" fillId="10" borderId="3" xfId="0" applyNumberFormat="1" applyFont="1" applyFill="1" applyBorder="1" applyAlignment="1">
      <alignment horizontal="right" vertical="center" shrinkToFit="1"/>
    </xf>
    <xf numFmtId="169" fontId="60" fillId="11" borderId="3" xfId="0" applyNumberFormat="1" applyFont="1" applyFill="1" applyBorder="1" applyAlignment="1">
      <alignment horizontal="right" vertical="center" shrinkToFit="1"/>
    </xf>
    <xf numFmtId="169" fontId="17" fillId="0" borderId="3" xfId="0" applyNumberFormat="1" applyFont="1" applyBorder="1" applyAlignment="1" applyProtection="1">
      <alignment horizontal="right" vertical="center"/>
      <protection locked="0"/>
    </xf>
    <xf numFmtId="169" fontId="61" fillId="0" borderId="2" xfId="0" applyNumberFormat="1" applyFont="1" applyBorder="1" applyAlignment="1">
      <alignment horizontal="right" vertical="center" shrinkToFit="1"/>
    </xf>
    <xf numFmtId="169" fontId="60" fillId="10" borderId="7" xfId="0" applyNumberFormat="1" applyFont="1" applyFill="1" applyBorder="1" applyAlignment="1">
      <alignment horizontal="right" vertical="center" shrinkToFit="1"/>
    </xf>
    <xf numFmtId="169" fontId="60" fillId="11" borderId="14" xfId="0" applyNumberFormat="1" applyFont="1" applyFill="1" applyBorder="1" applyAlignment="1">
      <alignment horizontal="right" vertical="center" shrinkToFit="1"/>
    </xf>
    <xf numFmtId="169" fontId="60" fillId="0" borderId="3" xfId="0" applyNumberFormat="1" applyFont="1" applyBorder="1" applyAlignment="1">
      <alignment horizontal="right" vertical="center" shrinkToFit="1"/>
    </xf>
    <xf numFmtId="169" fontId="61" fillId="0" borderId="3" xfId="0" applyNumberFormat="1" applyFont="1" applyBorder="1" applyAlignment="1">
      <alignment horizontal="right" vertical="center" shrinkToFit="1"/>
    </xf>
    <xf numFmtId="169" fontId="60" fillId="9" borderId="8" xfId="0" applyNumberFormat="1" applyFont="1" applyFill="1" applyBorder="1" applyAlignment="1">
      <alignment horizontal="right" vertical="center" shrinkToFit="1"/>
    </xf>
    <xf numFmtId="169" fontId="60" fillId="0" borderId="7" xfId="0" applyNumberFormat="1" applyFont="1" applyBorder="1" applyAlignment="1">
      <alignment horizontal="right" vertical="center" shrinkToFit="1"/>
    </xf>
    <xf numFmtId="164" fontId="60" fillId="0" borderId="2" xfId="0" applyNumberFormat="1" applyFont="1" applyBorder="1" applyAlignment="1">
      <alignment horizontal="right" vertical="center" shrinkToFit="1"/>
    </xf>
    <xf numFmtId="169" fontId="60" fillId="0" borderId="4" xfId="0" applyNumberFormat="1" applyFont="1" applyBorder="1" applyAlignment="1">
      <alignment horizontal="right" vertical="center"/>
    </xf>
    <xf numFmtId="169" fontId="17" fillId="0" borderId="3" xfId="0" applyNumberFormat="1" applyFont="1" applyBorder="1" applyAlignment="1" applyProtection="1">
      <alignment vertical="center"/>
      <protection locked="0"/>
    </xf>
    <xf numFmtId="169" fontId="60" fillId="9" borderId="7" xfId="0" applyNumberFormat="1" applyFont="1" applyFill="1" applyBorder="1" applyAlignment="1">
      <alignment horizontal="right" vertical="center" shrinkToFit="1"/>
    </xf>
    <xf numFmtId="169" fontId="60" fillId="4" borderId="4" xfId="0" applyNumberFormat="1" applyFont="1" applyFill="1" applyBorder="1" applyAlignment="1">
      <alignment horizontal="right" vertical="center" shrinkToFit="1"/>
    </xf>
    <xf numFmtId="169" fontId="60" fillId="0" borderId="4" xfId="0" applyNumberFormat="1" applyFont="1" applyBorder="1" applyAlignment="1">
      <alignment horizontal="right" vertical="center" shrinkToFit="1"/>
    </xf>
    <xf numFmtId="169" fontId="60" fillId="0" borderId="4" xfId="2" applyNumberFormat="1" applyFont="1" applyBorder="1" applyAlignment="1">
      <alignment horizontal="right" vertical="center" shrinkToFit="1"/>
    </xf>
    <xf numFmtId="169" fontId="60" fillId="4" borderId="8" xfId="0" applyNumberFormat="1" applyFont="1" applyFill="1" applyBorder="1" applyAlignment="1">
      <alignment horizontal="right" vertical="center" shrinkToFit="1"/>
    </xf>
    <xf numFmtId="169" fontId="17" fillId="0" borderId="7" xfId="0" applyNumberFormat="1" applyFont="1" applyBorder="1" applyAlignment="1" applyProtection="1">
      <alignment horizontal="right" vertical="center"/>
      <protection locked="0"/>
    </xf>
    <xf numFmtId="169" fontId="60" fillId="3" borderId="4" xfId="0" applyNumberFormat="1" applyFont="1" applyFill="1" applyBorder="1" applyAlignment="1">
      <alignment horizontal="right" vertical="center" shrinkToFit="1"/>
    </xf>
    <xf numFmtId="164" fontId="60" fillId="0" borderId="10" xfId="0" applyNumberFormat="1" applyFont="1" applyBorder="1" applyAlignment="1">
      <alignment horizontal="right" vertical="center" shrinkToFit="1"/>
    </xf>
    <xf numFmtId="169" fontId="61" fillId="0" borderId="7" xfId="0" applyNumberFormat="1" applyFont="1" applyBorder="1" applyAlignment="1">
      <alignment horizontal="right" vertical="center" shrinkToFit="1"/>
    </xf>
    <xf numFmtId="169" fontId="17" fillId="0" borderId="8" xfId="0" applyNumberFormat="1" applyFont="1" applyBorder="1" applyAlignment="1" applyProtection="1">
      <alignment horizontal="right" vertical="center"/>
      <protection locked="0"/>
    </xf>
    <xf numFmtId="169" fontId="61" fillId="0" borderId="0" xfId="0" applyNumberFormat="1" applyFont="1" applyAlignment="1">
      <alignment horizontal="right" vertical="center" shrinkToFit="1"/>
    </xf>
    <xf numFmtId="169" fontId="18" fillId="0" borderId="0" xfId="0" applyNumberFormat="1" applyFont="1" applyAlignment="1">
      <alignment horizontal="left" vertical="center" wrapText="1"/>
    </xf>
    <xf numFmtId="0" fontId="60" fillId="0" borderId="0" xfId="0" applyFont="1" applyAlignment="1">
      <alignment horizontal="center" vertical="center"/>
    </xf>
    <xf numFmtId="169" fontId="52" fillId="5" borderId="2" xfId="0" applyNumberFormat="1" applyFont="1" applyFill="1" applyBorder="1" applyAlignment="1">
      <alignment horizontal="center" vertical="center" wrapText="1"/>
    </xf>
    <xf numFmtId="164" fontId="54" fillId="8" borderId="3" xfId="0" applyNumberFormat="1" applyFont="1" applyFill="1" applyBorder="1" applyAlignment="1">
      <alignment horizontal="right" vertical="center" shrinkToFit="1"/>
    </xf>
    <xf numFmtId="164" fontId="54" fillId="3" borderId="2" xfId="0" applyNumberFormat="1" applyFont="1" applyFill="1" applyBorder="1" applyAlignment="1">
      <alignment horizontal="right" vertical="center" shrinkToFit="1"/>
    </xf>
    <xf numFmtId="164" fontId="54" fillId="3" borderId="3" xfId="0" applyNumberFormat="1" applyFont="1" applyFill="1" applyBorder="1" applyAlignment="1">
      <alignment horizontal="right" vertical="center" shrinkToFit="1"/>
    </xf>
    <xf numFmtId="164" fontId="54" fillId="0" borderId="3" xfId="0" applyNumberFormat="1" applyFont="1" applyBorder="1" applyAlignment="1">
      <alignment horizontal="right" vertical="center" shrinkToFit="1"/>
    </xf>
    <xf numFmtId="164" fontId="54" fillId="0" borderId="6" xfId="0" applyNumberFormat="1" applyFont="1" applyBorder="1" applyAlignment="1">
      <alignment horizontal="right" vertical="center"/>
    </xf>
    <xf numFmtId="164" fontId="54" fillId="0" borderId="6" xfId="0" applyNumberFormat="1" applyFont="1" applyBorder="1" applyAlignment="1">
      <alignment horizontal="right" vertical="center" shrinkToFit="1"/>
    </xf>
    <xf numFmtId="164" fontId="54" fillId="0" borderId="6" xfId="2" applyNumberFormat="1" applyFont="1" applyBorder="1" applyAlignment="1">
      <alignment horizontal="right" vertical="center" shrinkToFit="1"/>
    </xf>
    <xf numFmtId="164" fontId="54" fillId="0" borderId="6" xfId="0" applyNumberFormat="1" applyFont="1" applyBorder="1" applyAlignment="1">
      <alignment horizontal="right" vertical="center" wrapText="1"/>
    </xf>
    <xf numFmtId="169" fontId="59" fillId="3" borderId="0" xfId="0" applyNumberFormat="1" applyFont="1" applyFill="1" applyAlignment="1">
      <alignment horizontal="center" vertical="center"/>
    </xf>
    <xf numFmtId="169" fontId="59" fillId="0" borderId="0" xfId="0" applyNumberFormat="1" applyFont="1" applyAlignment="1">
      <alignment horizontal="center" vertical="center"/>
    </xf>
    <xf numFmtId="164" fontId="21" fillId="0" borderId="2" xfId="0" applyNumberFormat="1" applyFont="1" applyBorder="1" applyAlignment="1">
      <alignment horizontal="right" vertical="center" shrinkToFit="1"/>
    </xf>
    <xf numFmtId="164" fontId="21" fillId="0" borderId="10" xfId="0" applyNumberFormat="1" applyFont="1" applyBorder="1" applyAlignment="1">
      <alignment horizontal="right" vertical="center" shrinkToFit="1"/>
    </xf>
    <xf numFmtId="1" fontId="52" fillId="0" borderId="2" xfId="0" applyNumberFormat="1" applyFont="1" applyBorder="1"/>
    <xf numFmtId="169" fontId="54" fillId="7" borderId="2" xfId="0" applyNumberFormat="1" applyFont="1" applyFill="1" applyBorder="1" applyAlignment="1">
      <alignment horizontal="right" vertical="center" shrinkToFit="1"/>
    </xf>
    <xf numFmtId="169" fontId="54" fillId="8" borderId="10" xfId="0" applyNumberFormat="1" applyFont="1" applyFill="1" applyBorder="1" applyAlignment="1">
      <alignment horizontal="right" vertical="center" shrinkToFit="1"/>
    </xf>
    <xf numFmtId="169" fontId="54" fillId="8" borderId="7" xfId="0" applyNumberFormat="1" applyFont="1" applyFill="1" applyBorder="1" applyAlignment="1">
      <alignment horizontal="right" vertical="center" shrinkToFit="1"/>
    </xf>
    <xf numFmtId="169" fontId="52" fillId="0" borderId="2" xfId="0" applyNumberFormat="1" applyFont="1" applyBorder="1"/>
    <xf numFmtId="169" fontId="54" fillId="8" borderId="8" xfId="0" applyNumberFormat="1" applyFont="1" applyFill="1" applyBorder="1" applyAlignment="1">
      <alignment horizontal="right" vertical="center" shrinkToFit="1"/>
    </xf>
    <xf numFmtId="0" fontId="52" fillId="0" borderId="0" xfId="0" applyFont="1"/>
    <xf numFmtId="169" fontId="15" fillId="0" borderId="2" xfId="0" applyNumberFormat="1" applyFont="1" applyBorder="1"/>
    <xf numFmtId="0" fontId="15" fillId="0" borderId="0" xfId="0" applyFont="1"/>
    <xf numFmtId="169" fontId="60" fillId="8" borderId="7" xfId="0" applyNumberFormat="1" applyFont="1" applyFill="1" applyBorder="1" applyAlignment="1">
      <alignment horizontal="right" vertical="center" shrinkToFit="1"/>
    </xf>
    <xf numFmtId="169" fontId="18" fillId="0" borderId="2" xfId="0" applyNumberFormat="1" applyFont="1" applyBorder="1"/>
    <xf numFmtId="169" fontId="60" fillId="8" borderId="8" xfId="0" applyNumberFormat="1" applyFont="1" applyFill="1" applyBorder="1" applyAlignment="1">
      <alignment horizontal="right" vertical="center" shrinkToFit="1"/>
    </xf>
    <xf numFmtId="0" fontId="18" fillId="0" borderId="0" xfId="0" applyFont="1"/>
    <xf numFmtId="164" fontId="17" fillId="0" borderId="2" xfId="0" applyNumberFormat="1" applyFont="1" applyBorder="1" applyAlignment="1" applyProtection="1">
      <alignment horizontal="right" vertical="center"/>
      <protection locked="0"/>
    </xf>
    <xf numFmtId="164" fontId="48" fillId="0" borderId="2" xfId="0" applyNumberFormat="1" applyFont="1" applyBorder="1" applyAlignment="1" applyProtection="1">
      <alignment horizontal="right" vertical="center"/>
      <protection locked="0"/>
    </xf>
    <xf numFmtId="169" fontId="60" fillId="7" borderId="2" xfId="0" applyNumberFormat="1" applyFont="1" applyFill="1" applyBorder="1" applyAlignment="1">
      <alignment horizontal="right" vertical="center" shrinkToFit="1"/>
    </xf>
    <xf numFmtId="169" fontId="21" fillId="7" borderId="2" xfId="0" applyNumberFormat="1" applyFont="1" applyFill="1" applyBorder="1" applyAlignment="1">
      <alignment horizontal="right" vertical="center" shrinkToFit="1"/>
    </xf>
    <xf numFmtId="1" fontId="65" fillId="13" borderId="0" xfId="0" applyNumberFormat="1" applyFont="1" applyFill="1" applyAlignment="1">
      <alignment horizontal="left" vertical="center"/>
    </xf>
    <xf numFmtId="0" fontId="31" fillId="5" borderId="10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169" fontId="53" fillId="0" borderId="2" xfId="0" applyNumberFormat="1" applyFont="1" applyBorder="1"/>
    <xf numFmtId="169" fontId="17" fillId="0" borderId="2" xfId="0" applyNumberFormat="1" applyFont="1" applyBorder="1"/>
    <xf numFmtId="169" fontId="48" fillId="0" borderId="2" xfId="0" applyNumberFormat="1" applyFont="1" applyBorder="1"/>
    <xf numFmtId="1" fontId="53" fillId="0" borderId="2" xfId="0" applyNumberFormat="1" applyFont="1" applyBorder="1"/>
    <xf numFmtId="165" fontId="39" fillId="3" borderId="2" xfId="0" applyNumberFormat="1" applyFont="1" applyFill="1" applyBorder="1" applyAlignment="1">
      <alignment horizontal="center" vertical="center" shrinkToFit="1"/>
    </xf>
    <xf numFmtId="165" fontId="13" fillId="14" borderId="2" xfId="0" applyNumberFormat="1" applyFont="1" applyFill="1" applyBorder="1" applyAlignment="1">
      <alignment horizontal="left" vertical="top" shrinkToFit="1"/>
    </xf>
    <xf numFmtId="169" fontId="60" fillId="14" borderId="2" xfId="0" applyNumberFormat="1" applyFont="1" applyFill="1" applyBorder="1" applyAlignment="1">
      <alignment horizontal="right" vertical="top" shrinkToFit="1"/>
    </xf>
    <xf numFmtId="169" fontId="21" fillId="14" borderId="2" xfId="0" applyNumberFormat="1" applyFont="1" applyFill="1" applyBorder="1" applyAlignment="1">
      <alignment horizontal="right" vertical="top" shrinkToFit="1"/>
    </xf>
    <xf numFmtId="165" fontId="24" fillId="14" borderId="2" xfId="0" applyNumberFormat="1" applyFont="1" applyFill="1" applyBorder="1" applyAlignment="1">
      <alignment horizontal="right" vertical="top" shrinkToFit="1"/>
    </xf>
    <xf numFmtId="165" fontId="14" fillId="14" borderId="2" xfId="0" applyNumberFormat="1" applyFont="1" applyFill="1" applyBorder="1" applyAlignment="1">
      <alignment horizontal="left" vertical="top" shrinkToFit="1"/>
    </xf>
    <xf numFmtId="169" fontId="61" fillId="14" borderId="2" xfId="0" applyNumberFormat="1" applyFont="1" applyFill="1" applyBorder="1" applyAlignment="1">
      <alignment horizontal="right" vertical="top" shrinkToFit="1"/>
    </xf>
    <xf numFmtId="169" fontId="2" fillId="14" borderId="2" xfId="0" applyNumberFormat="1" applyFont="1" applyFill="1" applyBorder="1" applyAlignment="1">
      <alignment horizontal="right" vertical="top" shrinkToFit="1"/>
    </xf>
    <xf numFmtId="165" fontId="23" fillId="14" borderId="2" xfId="0" applyNumberFormat="1" applyFont="1" applyFill="1" applyBorder="1" applyAlignment="1">
      <alignment horizontal="right" vertical="top" shrinkToFit="1"/>
    </xf>
    <xf numFmtId="169" fontId="21" fillId="9" borderId="9" xfId="0" applyNumberFormat="1" applyFont="1" applyFill="1" applyBorder="1" applyAlignment="1">
      <alignment horizontal="right" vertical="center" shrinkToFit="1"/>
    </xf>
    <xf numFmtId="1" fontId="65" fillId="9" borderId="9" xfId="0" applyNumberFormat="1" applyFont="1" applyFill="1" applyBorder="1" applyAlignment="1">
      <alignment horizontal="right" vertical="center" shrinkToFit="1"/>
    </xf>
    <xf numFmtId="169" fontId="48" fillId="0" borderId="2" xfId="0" applyNumberFormat="1" applyFont="1" applyBorder="1" applyAlignment="1" applyProtection="1">
      <alignment horizontal="right" vertical="center"/>
      <protection locked="0"/>
    </xf>
    <xf numFmtId="169" fontId="15" fillId="0" borderId="2" xfId="0" applyNumberFormat="1" applyFont="1" applyBorder="1" applyAlignment="1" applyProtection="1">
      <alignment horizontal="right" vertical="center"/>
      <protection locked="0"/>
    </xf>
    <xf numFmtId="169" fontId="18" fillId="0" borderId="2" xfId="0" applyNumberFormat="1" applyFont="1" applyBorder="1" applyAlignment="1" applyProtection="1">
      <alignment horizontal="right" vertical="center"/>
      <protection locked="0"/>
    </xf>
    <xf numFmtId="169" fontId="21" fillId="0" borderId="1" xfId="0" applyNumberFormat="1" applyFont="1" applyBorder="1" applyAlignment="1">
      <alignment horizontal="right" vertical="center" shrinkToFit="1"/>
    </xf>
    <xf numFmtId="169" fontId="60" fillId="0" borderId="1" xfId="0" applyNumberFormat="1" applyFont="1" applyBorder="1" applyAlignment="1">
      <alignment horizontal="right" vertical="center" shrinkToFit="1"/>
    </xf>
    <xf numFmtId="169" fontId="2" fillId="0" borderId="10" xfId="0" applyNumberFormat="1" applyFont="1" applyBorder="1" applyAlignment="1">
      <alignment horizontal="right" vertical="center" shrinkToFit="1"/>
    </xf>
    <xf numFmtId="4" fontId="37" fillId="11" borderId="2" xfId="0" applyNumberFormat="1" applyFont="1" applyFill="1" applyBorder="1" applyAlignment="1">
      <alignment vertical="center" wrapText="1"/>
    </xf>
    <xf numFmtId="4" fontId="37" fillId="10" borderId="2" xfId="0" applyNumberFormat="1" applyFont="1" applyFill="1" applyBorder="1" applyAlignment="1">
      <alignment vertical="center" wrapText="1"/>
    </xf>
    <xf numFmtId="4" fontId="34" fillId="9" borderId="2" xfId="0" applyNumberFormat="1" applyFont="1" applyFill="1" applyBorder="1" applyAlignment="1">
      <alignment vertical="center" wrapText="1"/>
    </xf>
    <xf numFmtId="164" fontId="77" fillId="0" borderId="2" xfId="0" applyNumberFormat="1" applyFont="1" applyBorder="1" applyAlignment="1">
      <alignment horizontal="right" vertical="center"/>
    </xf>
    <xf numFmtId="164" fontId="77" fillId="2" borderId="2" xfId="0" applyNumberFormat="1" applyFont="1" applyFill="1" applyBorder="1" applyAlignment="1">
      <alignment horizontal="right" vertical="center"/>
    </xf>
    <xf numFmtId="0" fontId="52" fillId="3" borderId="0" xfId="0" applyFont="1" applyFill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55" fillId="3" borderId="0" xfId="0" applyFont="1" applyFill="1" applyAlignment="1">
      <alignment horizontal="left" vertical="center"/>
    </xf>
    <xf numFmtId="169" fontId="52" fillId="6" borderId="3" xfId="0" applyNumberFormat="1" applyFont="1" applyFill="1" applyBorder="1" applyAlignment="1">
      <alignment horizontal="center" vertical="center"/>
    </xf>
    <xf numFmtId="0" fontId="0" fillId="6" borderId="19" xfId="0" applyFill="1" applyBorder="1" applyAlignment="1">
      <alignment vertical="center"/>
    </xf>
    <xf numFmtId="0" fontId="0" fillId="0" borderId="19" xfId="0" applyBorder="1" applyAlignment="1">
      <alignment horizontal="left" vertical="center"/>
    </xf>
    <xf numFmtId="165" fontId="38" fillId="0" borderId="19" xfId="0" applyNumberFormat="1" applyFont="1" applyBorder="1" applyAlignment="1">
      <alignment horizontal="center" vertical="center" shrinkToFit="1"/>
    </xf>
    <xf numFmtId="0" fontId="34" fillId="0" borderId="19" xfId="0" applyFont="1" applyBorder="1" applyAlignment="1">
      <alignment horizontal="left" vertical="center" wrapText="1"/>
    </xf>
    <xf numFmtId="169" fontId="21" fillId="11" borderId="20" xfId="0" applyNumberFormat="1" applyFont="1" applyFill="1" applyBorder="1" applyAlignment="1">
      <alignment horizontal="right" vertical="center" shrinkToFit="1"/>
    </xf>
    <xf numFmtId="164" fontId="21" fillId="0" borderId="3" xfId="0" applyNumberFormat="1" applyFont="1" applyBorder="1" applyAlignment="1">
      <alignment horizontal="right" vertical="center" shrinkToFit="1"/>
    </xf>
    <xf numFmtId="169" fontId="53" fillId="0" borderId="3" xfId="0" applyNumberFormat="1" applyFont="1" applyBorder="1" applyAlignment="1">
      <alignment horizontal="right" vertical="center" wrapText="1"/>
    </xf>
    <xf numFmtId="164" fontId="48" fillId="0" borderId="3" xfId="0" applyNumberFormat="1" applyFont="1" applyBorder="1" applyAlignment="1" applyProtection="1">
      <alignment horizontal="right" vertical="center"/>
      <protection locked="0"/>
    </xf>
    <xf numFmtId="4" fontId="34" fillId="9" borderId="3" xfId="0" applyNumberFormat="1" applyFont="1" applyFill="1" applyBorder="1" applyAlignment="1">
      <alignment vertical="center" wrapText="1"/>
    </xf>
    <xf numFmtId="4" fontId="37" fillId="10" borderId="3" xfId="0" applyNumberFormat="1" applyFont="1" applyFill="1" applyBorder="1" applyAlignment="1">
      <alignment vertical="center" wrapText="1"/>
    </xf>
    <xf numFmtId="4" fontId="37" fillId="11" borderId="3" xfId="0" applyNumberFormat="1" applyFont="1" applyFill="1" applyBorder="1" applyAlignment="1">
      <alignment vertical="center" wrapText="1"/>
    </xf>
    <xf numFmtId="169" fontId="15" fillId="0" borderId="3" xfId="0" applyNumberFormat="1" applyFont="1" applyBorder="1" applyAlignment="1" applyProtection="1">
      <alignment horizontal="right" vertical="center"/>
      <protection locked="0"/>
    </xf>
    <xf numFmtId="164" fontId="21" fillId="0" borderId="7" xfId="0" applyNumberFormat="1" applyFont="1" applyBorder="1" applyAlignment="1">
      <alignment horizontal="right" vertical="center" shrinkToFit="1"/>
    </xf>
    <xf numFmtId="165" fontId="39" fillId="0" borderId="19" xfId="0" applyNumberFormat="1" applyFont="1" applyBorder="1" applyAlignment="1">
      <alignment horizontal="center" vertical="center" shrinkToFit="1"/>
    </xf>
    <xf numFmtId="0" fontId="0" fillId="0" borderId="19" xfId="0" applyBorder="1" applyAlignment="1">
      <alignment horizontal="left" vertical="center" wrapText="1"/>
    </xf>
    <xf numFmtId="0" fontId="35" fillId="0" borderId="19" xfId="0" applyFont="1" applyBorder="1" applyAlignment="1">
      <alignment horizontal="left" vertical="center" wrapText="1"/>
    </xf>
    <xf numFmtId="0" fontId="40" fillId="0" borderId="19" xfId="0" applyFont="1" applyBorder="1" applyAlignment="1">
      <alignment horizontal="left" vertical="center" wrapText="1"/>
    </xf>
    <xf numFmtId="167" fontId="41" fillId="11" borderId="19" xfId="3" applyFont="1" applyFill="1" applyBorder="1" applyAlignment="1">
      <alignment horizontal="left" vertical="center"/>
    </xf>
    <xf numFmtId="165" fontId="39" fillId="0" borderId="19" xfId="0" applyNumberFormat="1" applyFont="1" applyBorder="1" applyAlignment="1">
      <alignment horizontal="left" vertical="center" shrinkToFit="1"/>
    </xf>
    <xf numFmtId="0" fontId="44" fillId="0" borderId="19" xfId="0" applyFont="1" applyBorder="1" applyAlignment="1">
      <alignment horizontal="center" vertical="center" shrinkToFit="1"/>
    </xf>
    <xf numFmtId="0" fontId="39" fillId="0" borderId="19" xfId="0" applyFont="1" applyBorder="1" applyAlignment="1">
      <alignment horizontal="center" vertical="center" shrinkToFit="1"/>
    </xf>
    <xf numFmtId="167" fontId="41" fillId="11" borderId="19" xfId="3" applyFont="1" applyFill="1" applyBorder="1" applyAlignment="1">
      <alignment vertical="center"/>
    </xf>
    <xf numFmtId="165" fontId="44" fillId="0" borderId="19" xfId="0" applyNumberFormat="1" applyFont="1" applyBorder="1" applyAlignment="1">
      <alignment horizontal="center" vertical="center" shrinkToFit="1"/>
    </xf>
    <xf numFmtId="0" fontId="34" fillId="3" borderId="19" xfId="0" applyFont="1" applyFill="1" applyBorder="1" applyAlignment="1">
      <alignment horizontal="left" vertical="center" wrapText="1"/>
    </xf>
    <xf numFmtId="165" fontId="46" fillId="0" borderId="19" xfId="0" applyNumberFormat="1" applyFont="1" applyBorder="1" applyAlignment="1">
      <alignment horizontal="center" vertical="center" shrinkToFit="1"/>
    </xf>
    <xf numFmtId="0" fontId="0" fillId="3" borderId="19" xfId="0" applyFill="1" applyBorder="1" applyAlignment="1">
      <alignment horizontal="left" vertical="center"/>
    </xf>
    <xf numFmtId="165" fontId="38" fillId="3" borderId="19" xfId="0" applyNumberFormat="1" applyFont="1" applyFill="1" applyBorder="1" applyAlignment="1">
      <alignment horizontal="center" vertical="center" shrinkToFit="1"/>
    </xf>
    <xf numFmtId="0" fontId="70" fillId="0" borderId="0" xfId="0" applyFont="1"/>
    <xf numFmtId="169" fontId="2" fillId="0" borderId="0" xfId="0" applyNumberFormat="1" applyFont="1" applyAlignment="1">
      <alignment horizontal="right" vertical="center"/>
    </xf>
    <xf numFmtId="169" fontId="48" fillId="0" borderId="2" xfId="0" applyNumberFormat="1" applyFont="1" applyBorder="1" applyAlignment="1">
      <alignment horizontal="right" vertical="center" wrapText="1"/>
    </xf>
    <xf numFmtId="4" fontId="48" fillId="9" borderId="2" xfId="0" applyNumberFormat="1" applyFont="1" applyFill="1" applyBorder="1" applyAlignment="1">
      <alignment vertical="center" wrapText="1"/>
    </xf>
    <xf numFmtId="4" fontId="47" fillId="10" borderId="2" xfId="0" applyNumberFormat="1" applyFont="1" applyFill="1" applyBorder="1" applyAlignment="1">
      <alignment vertical="center" wrapText="1"/>
    </xf>
    <xf numFmtId="4" fontId="47" fillId="11" borderId="2" xfId="0" applyNumberFormat="1" applyFont="1" applyFill="1" applyBorder="1" applyAlignment="1">
      <alignment vertical="center" wrapText="1"/>
    </xf>
    <xf numFmtId="169" fontId="21" fillId="3" borderId="2" xfId="0" applyNumberFormat="1" applyFont="1" applyFill="1" applyBorder="1" applyAlignment="1">
      <alignment horizontal="right" vertical="center" shrinkToFit="1"/>
    </xf>
    <xf numFmtId="0" fontId="4" fillId="0" borderId="0" xfId="0" applyFont="1"/>
    <xf numFmtId="169" fontId="61" fillId="0" borderId="0" xfId="0" applyNumberFormat="1" applyFont="1" applyAlignment="1">
      <alignment horizontal="left" vertical="center"/>
    </xf>
    <xf numFmtId="169" fontId="17" fillId="5" borderId="6" xfId="0" applyNumberFormat="1" applyFont="1" applyFill="1" applyBorder="1" applyAlignment="1">
      <alignment horizontal="center" vertical="center" wrapText="1"/>
    </xf>
    <xf numFmtId="169" fontId="60" fillId="0" borderId="2" xfId="0" applyNumberFormat="1" applyFont="1" applyBorder="1" applyAlignment="1">
      <alignment horizontal="right" vertical="center" shrinkToFit="1"/>
    </xf>
    <xf numFmtId="169" fontId="17" fillId="0" borderId="2" xfId="0" applyNumberFormat="1" applyFont="1" applyBorder="1" applyAlignment="1">
      <alignment horizontal="right" vertical="center" wrapText="1"/>
    </xf>
    <xf numFmtId="169" fontId="60" fillId="9" borderId="9" xfId="0" applyNumberFormat="1" applyFont="1" applyFill="1" applyBorder="1" applyAlignment="1">
      <alignment horizontal="right" vertical="center" shrinkToFit="1"/>
    </xf>
    <xf numFmtId="169" fontId="60" fillId="10" borderId="2" xfId="0" applyNumberFormat="1" applyFont="1" applyFill="1" applyBorder="1" applyAlignment="1">
      <alignment horizontal="right" vertical="center" shrinkToFit="1"/>
    </xf>
    <xf numFmtId="169" fontId="60" fillId="11" borderId="2" xfId="0" applyNumberFormat="1" applyFont="1" applyFill="1" applyBorder="1" applyAlignment="1">
      <alignment horizontal="right" vertical="center" shrinkToFit="1"/>
    </xf>
    <xf numFmtId="169" fontId="61" fillId="0" borderId="10" xfId="0" applyNumberFormat="1" applyFont="1" applyBorder="1" applyAlignment="1">
      <alignment horizontal="right" vertical="center" shrinkToFit="1"/>
    </xf>
    <xf numFmtId="4" fontId="17" fillId="9" borderId="2" xfId="0" applyNumberFormat="1" applyFont="1" applyFill="1" applyBorder="1" applyAlignment="1">
      <alignment vertical="center" wrapText="1"/>
    </xf>
    <xf numFmtId="4" fontId="78" fillId="10" borderId="2" xfId="0" applyNumberFormat="1" applyFont="1" applyFill="1" applyBorder="1" applyAlignment="1">
      <alignment vertical="center" wrapText="1"/>
    </xf>
    <xf numFmtId="4" fontId="78" fillId="11" borderId="2" xfId="0" applyNumberFormat="1" applyFont="1" applyFill="1" applyBorder="1" applyAlignment="1">
      <alignment vertical="center" wrapText="1"/>
    </xf>
    <xf numFmtId="169" fontId="17" fillId="0" borderId="2" xfId="0" applyNumberFormat="1" applyFont="1" applyBorder="1" applyAlignment="1" applyProtection="1">
      <alignment vertical="center"/>
      <protection locked="0"/>
    </xf>
    <xf numFmtId="169" fontId="17" fillId="0" borderId="2" xfId="0" applyNumberFormat="1" applyFont="1" applyBorder="1" applyAlignment="1" applyProtection="1">
      <alignment horizontal="right" vertical="center"/>
      <protection locked="0"/>
    </xf>
    <xf numFmtId="0" fontId="79" fillId="0" borderId="0" xfId="0" applyFont="1"/>
    <xf numFmtId="169" fontId="61" fillId="0" borderId="0" xfId="0" applyNumberFormat="1" applyFont="1" applyAlignment="1">
      <alignment vertical="center"/>
    </xf>
    <xf numFmtId="164" fontId="48" fillId="0" borderId="8" xfId="0" applyNumberFormat="1" applyFont="1" applyBorder="1" applyAlignment="1" applyProtection="1">
      <alignment horizontal="right" vertical="center"/>
      <protection locked="0"/>
    </xf>
    <xf numFmtId="164" fontId="48" fillId="0" borderId="9" xfId="0" applyNumberFormat="1" applyFont="1" applyBorder="1" applyAlignment="1" applyProtection="1">
      <alignment horizontal="right" vertical="center"/>
      <protection locked="0"/>
    </xf>
    <xf numFmtId="164" fontId="17" fillId="0" borderId="9" xfId="0" applyNumberFormat="1" applyFont="1" applyBorder="1" applyAlignment="1" applyProtection="1">
      <alignment horizontal="right" vertical="center"/>
      <protection locked="0"/>
    </xf>
    <xf numFmtId="169" fontId="21" fillId="0" borderId="19" xfId="0" applyNumberFormat="1" applyFont="1" applyBorder="1" applyAlignment="1">
      <alignment horizontal="right" vertical="center" shrinkToFit="1"/>
    </xf>
    <xf numFmtId="4" fontId="80" fillId="0" borderId="2" xfId="0" applyNumberFormat="1" applyFont="1" applyBorder="1" applyAlignment="1">
      <alignment horizontal="center" vertical="center" wrapText="1"/>
    </xf>
    <xf numFmtId="0" fontId="81" fillId="0" borderId="2" xfId="0" applyFont="1" applyBorder="1" applyAlignment="1">
      <alignment horizontal="center" vertical="center" shrinkToFit="1"/>
    </xf>
    <xf numFmtId="164" fontId="80" fillId="0" borderId="2" xfId="0" applyNumberFormat="1" applyFont="1" applyBorder="1" applyAlignment="1">
      <alignment horizontal="right" vertical="center"/>
    </xf>
    <xf numFmtId="164" fontId="80" fillId="2" borderId="2" xfId="0" applyNumberFormat="1" applyFont="1" applyFill="1" applyBorder="1" applyAlignment="1">
      <alignment horizontal="right" vertical="center"/>
    </xf>
    <xf numFmtId="4" fontId="80" fillId="0" borderId="0" xfId="0" applyNumberFormat="1" applyFont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 wrapText="1"/>
    </xf>
    <xf numFmtId="0" fontId="60" fillId="0" borderId="2" xfId="0" applyFont="1" applyBorder="1" applyAlignment="1">
      <alignment horizontal="center" vertical="center" shrinkToFit="1"/>
    </xf>
    <xf numFmtId="4" fontId="18" fillId="0" borderId="2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right" vertical="center"/>
    </xf>
    <xf numFmtId="164" fontId="17" fillId="2" borderId="2" xfId="0" applyNumberFormat="1" applyFont="1" applyFill="1" applyBorder="1" applyAlignment="1">
      <alignment horizontal="right" vertical="center"/>
    </xf>
    <xf numFmtId="4" fontId="18" fillId="3" borderId="3" xfId="0" applyNumberFormat="1" applyFont="1" applyFill="1" applyBorder="1" applyAlignment="1">
      <alignment horizontal="right" vertical="center" wrapText="1"/>
    </xf>
    <xf numFmtId="4" fontId="18" fillId="0" borderId="0" xfId="0" applyNumberFormat="1" applyFont="1" applyAlignment="1">
      <alignment horizontal="center" vertical="center"/>
    </xf>
    <xf numFmtId="169" fontId="21" fillId="8" borderId="8" xfId="0" applyNumberFormat="1" applyFont="1" applyFill="1" applyBorder="1" applyAlignment="1">
      <alignment horizontal="right" vertical="center" shrinkToFit="1"/>
    </xf>
    <xf numFmtId="164" fontId="21" fillId="3" borderId="2" xfId="0" applyNumberFormat="1" applyFont="1" applyFill="1" applyBorder="1" applyAlignment="1">
      <alignment horizontal="right" vertical="center" shrinkToFit="1"/>
    </xf>
    <xf numFmtId="169" fontId="21" fillId="8" borderId="10" xfId="0" applyNumberFormat="1" applyFont="1" applyFill="1" applyBorder="1" applyAlignment="1">
      <alignment horizontal="right" vertical="center" shrinkToFit="1"/>
    </xf>
    <xf numFmtId="164" fontId="21" fillId="3" borderId="3" xfId="0" applyNumberFormat="1" applyFont="1" applyFill="1" applyBorder="1" applyAlignment="1">
      <alignment horizontal="right" vertical="center" shrinkToFit="1"/>
    </xf>
    <xf numFmtId="164" fontId="21" fillId="0" borderId="6" xfId="0" applyNumberFormat="1" applyFont="1" applyBorder="1" applyAlignment="1">
      <alignment horizontal="right" vertical="center"/>
    </xf>
    <xf numFmtId="164" fontId="21" fillId="0" borderId="6" xfId="2" applyNumberFormat="1" applyFont="1" applyBorder="1" applyAlignment="1">
      <alignment horizontal="right" vertical="center" shrinkToFit="1"/>
    </xf>
    <xf numFmtId="164" fontId="21" fillId="0" borderId="6" xfId="0" applyNumberFormat="1" applyFont="1" applyBorder="1" applyAlignment="1">
      <alignment horizontal="right" vertical="center" shrinkToFit="1"/>
    </xf>
    <xf numFmtId="164" fontId="21" fillId="0" borderId="6" xfId="0" applyNumberFormat="1" applyFont="1" applyBorder="1" applyAlignment="1">
      <alignment horizontal="right" vertical="center" wrapText="1"/>
    </xf>
    <xf numFmtId="164" fontId="60" fillId="3" borderId="2" xfId="0" applyNumberFormat="1" applyFont="1" applyFill="1" applyBorder="1" applyAlignment="1">
      <alignment horizontal="right" vertical="center" shrinkToFit="1"/>
    </xf>
    <xf numFmtId="169" fontId="60" fillId="8" borderId="10" xfId="0" applyNumberFormat="1" applyFont="1" applyFill="1" applyBorder="1" applyAlignment="1">
      <alignment horizontal="right" vertical="center" shrinkToFit="1"/>
    </xf>
    <xf numFmtId="164" fontId="60" fillId="3" borderId="3" xfId="0" applyNumberFormat="1" applyFont="1" applyFill="1" applyBorder="1" applyAlignment="1">
      <alignment horizontal="right" vertical="center" shrinkToFit="1"/>
    </xf>
    <xf numFmtId="164" fontId="60" fillId="0" borderId="6" xfId="0" applyNumberFormat="1" applyFont="1" applyBorder="1" applyAlignment="1">
      <alignment horizontal="right" vertical="center"/>
    </xf>
    <xf numFmtId="164" fontId="60" fillId="0" borderId="6" xfId="2" applyNumberFormat="1" applyFont="1" applyBorder="1" applyAlignment="1">
      <alignment horizontal="right" vertical="center" shrinkToFit="1"/>
    </xf>
    <xf numFmtId="164" fontId="60" fillId="0" borderId="6" xfId="0" applyNumberFormat="1" applyFont="1" applyBorder="1" applyAlignment="1">
      <alignment horizontal="right" vertical="center" shrinkToFit="1"/>
    </xf>
    <xf numFmtId="164" fontId="60" fillId="0" borderId="6" xfId="0" applyNumberFormat="1" applyFont="1" applyBorder="1" applyAlignment="1">
      <alignment horizontal="right" vertical="center" wrapText="1"/>
    </xf>
    <xf numFmtId="0" fontId="21" fillId="2" borderId="2" xfId="0" applyFont="1" applyFill="1" applyBorder="1" applyAlignment="1">
      <alignment horizontal="center" vertical="center" shrinkToFit="1"/>
    </xf>
    <xf numFmtId="4" fontId="0" fillId="0" borderId="0" xfId="0" applyNumberFormat="1"/>
    <xf numFmtId="0" fontId="70" fillId="0" borderId="19" xfId="0" applyFont="1" applyBorder="1" applyAlignment="1">
      <alignment horizontal="left" vertical="center"/>
    </xf>
    <xf numFmtId="169" fontId="21" fillId="0" borderId="21" xfId="0" applyNumberFormat="1" applyFont="1" applyBorder="1" applyAlignment="1">
      <alignment horizontal="right" vertical="center" shrinkToFit="1"/>
    </xf>
    <xf numFmtId="1" fontId="68" fillId="3" borderId="7" xfId="0" applyNumberFormat="1" applyFont="1" applyFill="1" applyBorder="1" applyAlignment="1">
      <alignment horizontal="right" vertical="center" shrinkToFit="1"/>
    </xf>
    <xf numFmtId="1" fontId="68" fillId="3" borderId="10" xfId="0" applyNumberFormat="1" applyFont="1" applyFill="1" applyBorder="1" applyAlignment="1">
      <alignment horizontal="right" vertical="center" shrinkToFit="1"/>
    </xf>
    <xf numFmtId="169" fontId="2" fillId="0" borderId="19" xfId="0" applyNumberFormat="1" applyFont="1" applyBorder="1" applyAlignment="1">
      <alignment horizontal="right" vertical="center" shrinkToFit="1"/>
    </xf>
    <xf numFmtId="169" fontId="61" fillId="0" borderId="19" xfId="0" applyNumberFormat="1" applyFont="1" applyBorder="1" applyAlignment="1">
      <alignment horizontal="right" vertical="center" shrinkToFit="1"/>
    </xf>
    <xf numFmtId="169" fontId="60" fillId="5" borderId="0" xfId="0" applyNumberFormat="1" applyFont="1" applyFill="1" applyAlignment="1">
      <alignment horizontal="right" vertical="center"/>
    </xf>
    <xf numFmtId="169" fontId="60" fillId="5" borderId="0" xfId="0" applyNumberFormat="1" applyFont="1" applyFill="1" applyAlignment="1">
      <alignment vertical="center"/>
    </xf>
    <xf numFmtId="169" fontId="0" fillId="0" borderId="0" xfId="0" applyNumberFormat="1"/>
    <xf numFmtId="1" fontId="68" fillId="3" borderId="3" xfId="0" applyNumberFormat="1" applyFont="1" applyFill="1" applyBorder="1" applyAlignment="1">
      <alignment horizontal="right" vertical="center" shrinkToFit="1"/>
    </xf>
    <xf numFmtId="169" fontId="21" fillId="0" borderId="19" xfId="0" applyNumberFormat="1" applyFont="1" applyBorder="1" applyAlignment="1">
      <alignment horizontal="right" vertical="center" wrapText="1"/>
    </xf>
    <xf numFmtId="169" fontId="60" fillId="0" borderId="19" xfId="0" applyNumberFormat="1" applyFont="1" applyBorder="1" applyAlignment="1">
      <alignment horizontal="right" vertical="center" wrapText="1"/>
    </xf>
    <xf numFmtId="169" fontId="18" fillId="0" borderId="0" xfId="0" applyNumberFormat="1" applyFont="1" applyAlignment="1" applyProtection="1">
      <alignment horizontal="right" vertical="center"/>
      <protection locked="0"/>
    </xf>
    <xf numFmtId="169" fontId="60" fillId="0" borderId="0" xfId="0" applyNumberFormat="1" applyFont="1" applyAlignment="1">
      <alignment horizontal="right" vertical="center" shrinkToFit="1"/>
    </xf>
    <xf numFmtId="169" fontId="4" fillId="0" borderId="0" xfId="0" applyNumberFormat="1" applyFont="1"/>
    <xf numFmtId="0" fontId="28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34" fillId="7" borderId="19" xfId="0" applyFont="1" applyFill="1" applyBorder="1" applyAlignment="1">
      <alignment horizontal="left" vertical="center" wrapText="1"/>
    </xf>
    <xf numFmtId="0" fontId="34" fillId="8" borderId="19" xfId="0" applyFont="1" applyFill="1" applyBorder="1" applyAlignment="1">
      <alignment horizontal="left" vertical="center" wrapText="1"/>
    </xf>
    <xf numFmtId="0" fontId="28" fillId="3" borderId="19" xfId="0" applyFont="1" applyFill="1" applyBorder="1" applyAlignment="1">
      <alignment horizontal="left" vertical="center" wrapText="1"/>
    </xf>
    <xf numFmtId="0" fontId="36" fillId="4" borderId="19" xfId="0" applyFont="1" applyFill="1" applyBorder="1" applyAlignment="1">
      <alignment horizontal="left" vertical="center" wrapText="1"/>
    </xf>
    <xf numFmtId="0" fontId="37" fillId="11" borderId="19" xfId="0" applyFont="1" applyFill="1" applyBorder="1" applyAlignment="1">
      <alignment horizontal="left" vertical="center" wrapText="1"/>
    </xf>
    <xf numFmtId="0" fontId="34" fillId="12" borderId="19" xfId="0" applyFont="1" applyFill="1" applyBorder="1" applyAlignment="1">
      <alignment horizontal="left" vertical="center" wrapText="1"/>
    </xf>
    <xf numFmtId="0" fontId="34" fillId="9" borderId="19" xfId="0" applyFont="1" applyFill="1" applyBorder="1" applyAlignment="1">
      <alignment horizontal="left" vertical="center" wrapText="1"/>
    </xf>
    <xf numFmtId="0" fontId="37" fillId="10" borderId="19" xfId="0" applyFont="1" applyFill="1" applyBorder="1" applyAlignment="1">
      <alignment horizontal="left" vertical="center" wrapText="1"/>
    </xf>
    <xf numFmtId="167" fontId="41" fillId="11" borderId="19" xfId="3" applyFont="1" applyFill="1" applyBorder="1" applyAlignment="1">
      <alignment horizontal="left" vertical="center"/>
    </xf>
    <xf numFmtId="0" fontId="34" fillId="9" borderId="19" xfId="0" applyFont="1" applyFill="1" applyBorder="1" applyAlignment="1">
      <alignment horizontal="left" vertical="center"/>
    </xf>
    <xf numFmtId="0" fontId="37" fillId="11" borderId="16" xfId="0" applyFont="1" applyFill="1" applyBorder="1" applyAlignment="1">
      <alignment horizontal="left" vertical="center" wrapText="1"/>
    </xf>
    <xf numFmtId="0" fontId="37" fillId="11" borderId="17" xfId="0" applyFont="1" applyFill="1" applyBorder="1" applyAlignment="1">
      <alignment horizontal="left" vertical="center" wrapText="1"/>
    </xf>
    <xf numFmtId="0" fontId="37" fillId="11" borderId="18" xfId="0" applyFont="1" applyFill="1" applyBorder="1" applyAlignment="1">
      <alignment horizontal="left" vertical="center" wrapText="1"/>
    </xf>
    <xf numFmtId="0" fontId="21" fillId="9" borderId="19" xfId="0" applyFont="1" applyFill="1" applyBorder="1" applyAlignment="1">
      <alignment horizontal="left" vertical="center" wrapText="1"/>
    </xf>
    <xf numFmtId="0" fontId="64" fillId="11" borderId="19" xfId="0" applyFont="1" applyFill="1" applyBorder="1" applyAlignment="1">
      <alignment horizontal="left" vertical="center" wrapText="1"/>
    </xf>
    <xf numFmtId="0" fontId="42" fillId="11" borderId="19" xfId="0" applyFont="1" applyFill="1" applyBorder="1" applyAlignment="1">
      <alignment horizontal="left" vertical="center" wrapText="1"/>
    </xf>
    <xf numFmtId="0" fontId="63" fillId="11" borderId="19" xfId="0" applyFont="1" applyFill="1" applyBorder="1" applyAlignment="1">
      <alignment horizontal="left" vertical="center" wrapText="1"/>
    </xf>
    <xf numFmtId="0" fontId="43" fillId="11" borderId="19" xfId="0" applyFont="1" applyFill="1" applyBorder="1" applyAlignment="1">
      <alignment horizontal="left" vertical="center" wrapText="1"/>
    </xf>
    <xf numFmtId="0" fontId="45" fillId="11" borderId="19" xfId="0" applyFont="1" applyFill="1" applyBorder="1" applyAlignment="1">
      <alignment horizontal="left" vertical="center" wrapText="1"/>
    </xf>
    <xf numFmtId="0" fontId="34" fillId="11" borderId="19" xfId="0" applyFont="1" applyFill="1" applyBorder="1" applyAlignment="1">
      <alignment horizontal="left" vertical="center" wrapText="1"/>
    </xf>
    <xf numFmtId="0" fontId="47" fillId="10" borderId="19" xfId="0" applyFont="1" applyFill="1" applyBorder="1" applyAlignment="1">
      <alignment horizontal="left" vertical="center" wrapText="1"/>
    </xf>
    <xf numFmtId="165" fontId="33" fillId="0" borderId="19" xfId="0" applyNumberFormat="1" applyFont="1" applyBorder="1" applyAlignment="1">
      <alignment horizontal="left" vertical="center" shrinkToFit="1"/>
    </xf>
    <xf numFmtId="0" fontId="35" fillId="4" borderId="19" xfId="0" applyFont="1" applyFill="1" applyBorder="1" applyAlignment="1">
      <alignment horizontal="left" vertical="center" wrapText="1"/>
    </xf>
    <xf numFmtId="0" fontId="35" fillId="9" borderId="19" xfId="0" applyFont="1" applyFill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50" fillId="10" borderId="19" xfId="0" applyFont="1" applyFill="1" applyBorder="1" applyAlignment="1">
      <alignment horizontal="left" vertical="center" wrapText="1"/>
    </xf>
    <xf numFmtId="0" fontId="49" fillId="11" borderId="19" xfId="0" applyFont="1" applyFill="1" applyBorder="1" applyAlignment="1">
      <alignment horizontal="left" vertical="center" wrapText="1"/>
    </xf>
    <xf numFmtId="0" fontId="63" fillId="10" borderId="19" xfId="0" applyFont="1" applyFill="1" applyBorder="1" applyAlignment="1">
      <alignment horizontal="left" vertical="center" wrapText="1"/>
    </xf>
    <xf numFmtId="0" fontId="43" fillId="10" borderId="19" xfId="0" applyFont="1" applyFill="1" applyBorder="1" applyAlignment="1">
      <alignment horizontal="left" vertical="center" wrapText="1"/>
    </xf>
    <xf numFmtId="0" fontId="33" fillId="0" borderId="19" xfId="0" applyFont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0" fillId="0" borderId="0" xfId="0"/>
    <xf numFmtId="0" fontId="52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1" fillId="4" borderId="19" xfId="0" applyFont="1" applyFill="1" applyBorder="1" applyAlignment="1">
      <alignment horizontal="left" vertical="center" wrapText="1"/>
    </xf>
    <xf numFmtId="0" fontId="62" fillId="10" borderId="19" xfId="0" applyFont="1" applyFill="1" applyBorder="1" applyAlignment="1">
      <alignment horizontal="left" vertical="center" wrapText="1"/>
    </xf>
    <xf numFmtId="0" fontId="34" fillId="10" borderId="19" xfId="0" applyFont="1" applyFill="1" applyBorder="1" applyAlignment="1">
      <alignment horizontal="left" vertical="center" wrapText="1"/>
    </xf>
    <xf numFmtId="0" fontId="52" fillId="0" borderId="0" xfId="0" applyFont="1" applyAlignment="1">
      <alignment horizontal="left" vertical="center" wrapText="1"/>
    </xf>
    <xf numFmtId="0" fontId="52" fillId="0" borderId="0" xfId="0" applyFont="1" applyAlignment="1">
      <alignment horizontal="center" vertical="center"/>
    </xf>
    <xf numFmtId="167" fontId="21" fillId="5" borderId="0" xfId="3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70" fillId="0" borderId="0" xfId="0" applyFont="1"/>
    <xf numFmtId="0" fontId="57" fillId="0" borderId="0" xfId="0" applyFont="1" applyAlignment="1">
      <alignment horizontal="center" vertical="center"/>
    </xf>
    <xf numFmtId="0" fontId="0" fillId="0" borderId="2" xfId="0" applyBorder="1"/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6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0" fillId="3" borderId="4" xfId="0" applyFill="1" applyBorder="1"/>
    <xf numFmtId="0" fontId="2" fillId="0" borderId="5" xfId="0" applyFont="1" applyBorder="1" applyAlignment="1">
      <alignment horizontal="left" vertical="top" indent="6"/>
    </xf>
    <xf numFmtId="0" fontId="9" fillId="3" borderId="2" xfId="0" applyFont="1" applyFill="1" applyBorder="1" applyAlignment="1">
      <alignment horizontal="left" vertical="top" wrapText="1"/>
    </xf>
    <xf numFmtId="0" fontId="9" fillId="14" borderId="6" xfId="0" applyFont="1" applyFill="1" applyBorder="1" applyAlignment="1">
      <alignment horizontal="left" vertical="top" wrapText="1"/>
    </xf>
    <xf numFmtId="0" fontId="9" fillId="14" borderId="3" xfId="0" applyFont="1" applyFill="1" applyBorder="1" applyAlignment="1">
      <alignment horizontal="left" vertical="top" wrapText="1"/>
    </xf>
    <xf numFmtId="0" fontId="10" fillId="14" borderId="6" xfId="0" applyFont="1" applyFill="1" applyBorder="1" applyAlignment="1">
      <alignment horizontal="left" vertical="top" wrapText="1"/>
    </xf>
    <xf numFmtId="0" fontId="10" fillId="14" borderId="3" xfId="0" applyFont="1" applyFill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9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6" xfId="0" applyBorder="1"/>
    <xf numFmtId="0" fontId="9" fillId="4" borderId="6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top" wrapText="1"/>
    </xf>
    <xf numFmtId="0" fontId="9" fillId="4" borderId="6" xfId="0" applyFont="1" applyFill="1" applyBorder="1" applyAlignment="1">
      <alignment horizontal="left" vertical="top" wrapText="1"/>
    </xf>
    <xf numFmtId="167" fontId="23" fillId="0" borderId="2" xfId="3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35" fillId="0" borderId="6" xfId="0" applyFont="1" applyBorder="1" applyAlignment="1">
      <alignment horizontal="left"/>
    </xf>
    <xf numFmtId="0" fontId="35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35" fillId="0" borderId="6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left" vertical="center" wrapText="1"/>
    </xf>
    <xf numFmtId="0" fontId="34" fillId="12" borderId="12" xfId="0" applyFont="1" applyFill="1" applyBorder="1" applyAlignment="1">
      <alignment horizontal="left" vertical="center" wrapText="1"/>
    </xf>
    <xf numFmtId="0" fontId="34" fillId="12" borderId="0" xfId="0" applyFont="1" applyFill="1" applyAlignment="1">
      <alignment horizontal="left" vertical="center" wrapText="1"/>
    </xf>
    <xf numFmtId="0" fontId="34" fillId="12" borderId="13" xfId="0" applyFont="1" applyFill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5" fillId="3" borderId="6" xfId="0" applyFont="1" applyFill="1" applyBorder="1" applyAlignment="1">
      <alignment horizontal="left" vertical="center" wrapText="1"/>
    </xf>
    <xf numFmtId="0" fontId="35" fillId="3" borderId="3" xfId="0" applyFont="1" applyFill="1" applyBorder="1" applyAlignment="1">
      <alignment horizontal="left" vertical="center" wrapText="1"/>
    </xf>
    <xf numFmtId="0" fontId="35" fillId="0" borderId="11" xfId="0" applyFont="1" applyBorder="1" applyAlignment="1">
      <alignment horizontal="left" vertical="center" wrapText="1"/>
    </xf>
    <xf numFmtId="0" fontId="35" fillId="0" borderId="5" xfId="0" applyFont="1" applyBorder="1" applyAlignment="1">
      <alignment horizontal="left" vertical="center" wrapText="1"/>
    </xf>
    <xf numFmtId="0" fontId="71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7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34" fillId="7" borderId="6" xfId="0" applyFont="1" applyFill="1" applyBorder="1" applyAlignment="1">
      <alignment horizontal="left" vertical="center" wrapText="1"/>
    </xf>
    <xf numFmtId="0" fontId="34" fillId="7" borderId="4" xfId="0" applyFont="1" applyFill="1" applyBorder="1" applyAlignment="1">
      <alignment horizontal="left" vertical="center" wrapText="1"/>
    </xf>
    <xf numFmtId="0" fontId="34" fillId="7" borderId="3" xfId="0" applyFont="1" applyFill="1" applyBorder="1" applyAlignment="1">
      <alignment horizontal="left" vertical="center" wrapText="1"/>
    </xf>
    <xf numFmtId="0" fontId="34" fillId="8" borderId="0" xfId="0" applyFont="1" applyFill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5" fillId="0" borderId="2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17" xfId="0" applyFont="1" applyBorder="1" applyAlignment="1">
      <alignment horizontal="left" vertical="center" wrapText="1"/>
    </xf>
    <xf numFmtId="0" fontId="28" fillId="0" borderId="18" xfId="0" applyFont="1" applyBorder="1" applyAlignment="1">
      <alignment horizontal="left" vertical="center" wrapText="1"/>
    </xf>
    <xf numFmtId="165" fontId="33" fillId="0" borderId="16" xfId="0" applyNumberFormat="1" applyFont="1" applyBorder="1" applyAlignment="1">
      <alignment horizontal="left" vertical="center" shrinkToFit="1"/>
    </xf>
    <xf numFmtId="165" fontId="33" fillId="0" borderId="17" xfId="0" applyNumberFormat="1" applyFont="1" applyBorder="1" applyAlignment="1">
      <alignment horizontal="left" vertical="center" shrinkToFit="1"/>
    </xf>
    <xf numFmtId="165" fontId="33" fillId="0" borderId="18" xfId="0" applyNumberFormat="1" applyFont="1" applyBorder="1" applyAlignment="1">
      <alignment horizontal="left" vertical="center" shrinkToFit="1"/>
    </xf>
    <xf numFmtId="0" fontId="33" fillId="0" borderId="16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3" fillId="0" borderId="18" xfId="0" applyFont="1" applyBorder="1" applyAlignment="1">
      <alignment horizontal="left" vertical="center"/>
    </xf>
    <xf numFmtId="0" fontId="28" fillId="3" borderId="16" xfId="0" applyFont="1" applyFill="1" applyBorder="1" applyAlignment="1">
      <alignment horizontal="left" vertical="center" wrapText="1"/>
    </xf>
    <xf numFmtId="0" fontId="28" fillId="3" borderId="17" xfId="0" applyFont="1" applyFill="1" applyBorder="1" applyAlignment="1">
      <alignment horizontal="left" vertical="center" wrapText="1"/>
    </xf>
    <xf numFmtId="0" fontId="28" fillId="3" borderId="18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0" fillId="0" borderId="0" xfId="0" applyFont="1" applyAlignment="1">
      <alignment horizontal="center"/>
    </xf>
    <xf numFmtId="0" fontId="34" fillId="7" borderId="16" xfId="0" applyFont="1" applyFill="1" applyBorder="1" applyAlignment="1">
      <alignment horizontal="left" vertical="center" wrapText="1"/>
    </xf>
    <xf numFmtId="0" fontId="34" fillId="7" borderId="17" xfId="0" applyFont="1" applyFill="1" applyBorder="1" applyAlignment="1">
      <alignment horizontal="left" vertical="center" wrapText="1"/>
    </xf>
    <xf numFmtId="0" fontId="34" fillId="7" borderId="18" xfId="0" applyFont="1" applyFill="1" applyBorder="1" applyAlignment="1">
      <alignment horizontal="left" vertical="center" wrapText="1"/>
    </xf>
    <xf numFmtId="0" fontId="34" fillId="8" borderId="16" xfId="0" applyFont="1" applyFill="1" applyBorder="1" applyAlignment="1">
      <alignment horizontal="left" vertical="center" wrapText="1"/>
    </xf>
    <xf numFmtId="0" fontId="34" fillId="8" borderId="17" xfId="0" applyFont="1" applyFill="1" applyBorder="1" applyAlignment="1">
      <alignment horizontal="left" vertical="center" wrapText="1"/>
    </xf>
    <xf numFmtId="0" fontId="34" fillId="8" borderId="18" xfId="0" applyFont="1" applyFill="1" applyBorder="1" applyAlignment="1">
      <alignment horizontal="left" vertical="center" wrapText="1"/>
    </xf>
  </cellXfs>
  <cellStyles count="15">
    <cellStyle name="Comma 2" xfId="1" xr:uid="{00000000-0005-0000-0000-000000000000}"/>
    <cellStyle name="Excel Built-in Comma" xfId="2" xr:uid="{00000000-0005-0000-0000-000001000000}"/>
    <cellStyle name="Excel Built-in Normal" xfId="11" xr:uid="{832E6216-E641-421F-8FAD-5DC58BF5BE6C}"/>
    <cellStyle name="Excel Built-in Normal 1" xfId="3" xr:uid="{00000000-0005-0000-0000-000002000000}"/>
    <cellStyle name="Heading" xfId="4" xr:uid="{00000000-0005-0000-0000-000003000000}"/>
    <cellStyle name="Heading1" xfId="5" xr:uid="{00000000-0005-0000-0000-000004000000}"/>
    <cellStyle name="Normal 2" xfId="6" xr:uid="{00000000-0005-0000-0000-000006000000}"/>
    <cellStyle name="Normal 2 2" xfId="12" xr:uid="{D6AAF3D0-86FA-4B10-8536-8B42954A9085}"/>
    <cellStyle name="Normal 3" xfId="7" xr:uid="{00000000-0005-0000-0000-000007000000}"/>
    <cellStyle name="Normal 3 2" xfId="13" xr:uid="{A953665E-2C5C-4C04-8FE5-B2D16E82873C}"/>
    <cellStyle name="Normal 4" xfId="10" xr:uid="{2BEAF95A-E75E-497F-9C76-4B8A042BFC7C}"/>
    <cellStyle name="Normalno" xfId="0" builtinId="0" customBuiltin="1"/>
    <cellStyle name="Obično_List7" xfId="14" xr:uid="{EFBA6473-4D99-4E8A-A584-6506DB7AE551}"/>
    <cellStyle name="Result" xfId="8" xr:uid="{00000000-0005-0000-0000-000008000000}"/>
    <cellStyle name="Result2" xfId="9" xr:uid="{00000000-0005-0000-0000-000009000000}"/>
  </cellStyles>
  <dxfs count="0"/>
  <tableStyles count="0" defaultTableStyle="TableStyleMedium2" defaultPivotStyle="PivotStyleLight16"/>
  <colors>
    <mruColors>
      <color rgb="FF6666FF"/>
      <color rgb="FF9900FF"/>
      <color rgb="FFCC66FF"/>
      <color rgb="FF66FF33"/>
      <color rgb="FF00CC00"/>
      <color rgb="FF00FF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40"/>
  <sheetViews>
    <sheetView tabSelected="1" workbookViewId="0">
      <selection activeCell="A5" sqref="A5:G5"/>
    </sheetView>
  </sheetViews>
  <sheetFormatPr defaultRowHeight="15.75"/>
  <cols>
    <col min="1" max="2" width="8.125" customWidth="1"/>
    <col min="3" max="3" width="9.5" customWidth="1"/>
    <col min="4" max="4" width="8.125" customWidth="1"/>
    <col min="5" max="5" width="13.5" style="2" customWidth="1"/>
    <col min="6" max="6" width="12.875" style="326" customWidth="1"/>
    <col min="7" max="7" width="13.125" style="333" customWidth="1"/>
    <col min="8" max="8" width="10" style="107" customWidth="1"/>
    <col min="9" max="9" width="10.375" style="107" customWidth="1"/>
    <col min="10" max="10" width="6.5" style="2" customWidth="1"/>
    <col min="11" max="11" width="5.875" style="2" customWidth="1"/>
    <col min="12" max="12" width="5.375" style="2" customWidth="1"/>
    <col min="13" max="13" width="5.5" style="2" customWidth="1"/>
    <col min="14" max="14" width="8.125" customWidth="1"/>
    <col min="15" max="15" width="9.75" customWidth="1"/>
    <col min="16" max="1026" width="8.125" customWidth="1"/>
  </cols>
  <sheetData>
    <row r="1" spans="1:1025" ht="32.25" customHeight="1">
      <c r="A1" s="414" t="s">
        <v>319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9"/>
      <c r="M1" s="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</row>
    <row r="2" spans="1:1025" ht="17.25">
      <c r="A2" s="415" t="s">
        <v>0</v>
      </c>
      <c r="B2" s="415"/>
      <c r="C2" s="415"/>
      <c r="D2" s="415"/>
      <c r="E2" s="415"/>
      <c r="F2" s="415"/>
      <c r="G2" s="415"/>
    </row>
    <row r="3" spans="1:1025" ht="17.25">
      <c r="A3" s="415" t="s">
        <v>299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10"/>
      <c r="M3" s="10"/>
    </row>
    <row r="4" spans="1:1025" ht="14.25">
      <c r="A4" s="416" t="s">
        <v>1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11"/>
      <c r="M4" s="11"/>
    </row>
    <row r="5" spans="1:1025" ht="14.25">
      <c r="A5" s="417" t="s">
        <v>322</v>
      </c>
      <c r="B5" s="417"/>
      <c r="C5" s="417"/>
      <c r="D5" s="417"/>
      <c r="E5" s="417"/>
      <c r="F5" s="417"/>
      <c r="G5" s="417"/>
    </row>
    <row r="6" spans="1:1025" ht="31.5">
      <c r="A6" s="3"/>
      <c r="B6" s="413"/>
      <c r="C6" s="413"/>
      <c r="D6" s="413"/>
      <c r="E6" s="53" t="s">
        <v>315</v>
      </c>
      <c r="F6" s="322" t="s">
        <v>280</v>
      </c>
      <c r="G6" s="327" t="s">
        <v>297</v>
      </c>
      <c r="H6" s="108" t="s">
        <v>281</v>
      </c>
      <c r="I6" s="108" t="s">
        <v>290</v>
      </c>
      <c r="J6" s="54" t="s">
        <v>168</v>
      </c>
      <c r="K6" s="54" t="s">
        <v>169</v>
      </c>
      <c r="L6" s="54" t="s">
        <v>253</v>
      </c>
      <c r="M6" s="54" t="s">
        <v>254</v>
      </c>
    </row>
    <row r="7" spans="1:1025">
      <c r="A7" s="4"/>
      <c r="B7" s="413"/>
      <c r="C7" s="413"/>
      <c r="D7" s="413"/>
      <c r="E7" s="56" t="s">
        <v>316</v>
      </c>
      <c r="F7" s="323" t="s">
        <v>132</v>
      </c>
      <c r="G7" s="328" t="s">
        <v>133</v>
      </c>
      <c r="H7" s="109" t="s">
        <v>47</v>
      </c>
      <c r="I7" s="109" t="s">
        <v>48</v>
      </c>
      <c r="J7" s="57" t="s">
        <v>134</v>
      </c>
      <c r="K7" s="57" t="s">
        <v>135</v>
      </c>
      <c r="L7" s="57" t="s">
        <v>255</v>
      </c>
      <c r="M7" s="57" t="s">
        <v>256</v>
      </c>
    </row>
    <row r="8" spans="1:1025" ht="15" customHeight="1">
      <c r="A8" s="419" t="s">
        <v>2</v>
      </c>
      <c r="B8" s="419"/>
      <c r="C8" s="419"/>
      <c r="D8" s="419"/>
      <c r="E8" s="53"/>
      <c r="F8" s="322"/>
      <c r="G8" s="329"/>
      <c r="H8" s="110"/>
      <c r="I8" s="110"/>
      <c r="J8" s="55"/>
      <c r="K8" s="55"/>
      <c r="L8" s="55"/>
      <c r="M8" s="55"/>
    </row>
    <row r="9" spans="1:1025" ht="15" customHeight="1">
      <c r="A9" s="5">
        <v>6</v>
      </c>
      <c r="B9" s="418" t="s">
        <v>3</v>
      </c>
      <c r="C9" s="418"/>
      <c r="D9" s="418"/>
      <c r="E9" s="58">
        <f>'Opći dio'!D8</f>
        <v>1462188.51</v>
      </c>
      <c r="F9" s="324">
        <f>'Opći dio'!E8</f>
        <v>1406070</v>
      </c>
      <c r="G9" s="330">
        <f>'Opći dio'!F8</f>
        <v>1965853.1099999999</v>
      </c>
      <c r="H9" s="111">
        <f>'Opći dio'!G8</f>
        <v>2068757.1410000001</v>
      </c>
      <c r="I9" s="111">
        <f>'Opći dio'!H8</f>
        <v>2083988.3050500001</v>
      </c>
      <c r="J9" s="59">
        <f>F9/E9*100</f>
        <v>96.162019492274624</v>
      </c>
      <c r="K9" s="59">
        <f t="shared" ref="K9:M23" si="0">G9/F9*100</f>
        <v>139.8118948558749</v>
      </c>
      <c r="L9" s="59">
        <f t="shared" si="0"/>
        <v>105.23457375714101</v>
      </c>
      <c r="M9" s="59">
        <f t="shared" si="0"/>
        <v>100.73624708034301</v>
      </c>
    </row>
    <row r="10" spans="1:1025" ht="25.5" customHeight="1">
      <c r="A10" s="5">
        <v>7</v>
      </c>
      <c r="B10" s="418" t="s">
        <v>4</v>
      </c>
      <c r="C10" s="418"/>
      <c r="D10" s="418"/>
      <c r="E10" s="60">
        <f>'Opći dio'!D25</f>
        <v>70951.360000000001</v>
      </c>
      <c r="F10" s="324">
        <f>'Opći dio'!E25</f>
        <v>42050</v>
      </c>
      <c r="G10" s="330">
        <f>'Opći dio'!F25</f>
        <v>95853</v>
      </c>
      <c r="H10" s="111">
        <f>'Opći dio'!G25</f>
        <v>70800</v>
      </c>
      <c r="I10" s="111">
        <f>'Opći dio'!H25</f>
        <v>70835.399999999994</v>
      </c>
      <c r="J10" s="59">
        <f t="shared" ref="J10:J24" si="1">F10/E10*100</f>
        <v>59.265953464457901</v>
      </c>
      <c r="K10" s="59">
        <f t="shared" si="0"/>
        <v>227.95005945303211</v>
      </c>
      <c r="L10" s="59">
        <f t="shared" si="0"/>
        <v>73.863102876279314</v>
      </c>
      <c r="M10" s="59">
        <f t="shared" si="0"/>
        <v>100.05</v>
      </c>
    </row>
    <row r="11" spans="1:1025" ht="15" customHeight="1">
      <c r="A11" s="6"/>
      <c r="B11" s="420" t="s">
        <v>5</v>
      </c>
      <c r="C11" s="420"/>
      <c r="D11" s="420"/>
      <c r="E11" s="61">
        <f>SUM(E9:E10)</f>
        <v>1533139.87</v>
      </c>
      <c r="F11" s="325">
        <f>SUM(F9:F10)</f>
        <v>1448120</v>
      </c>
      <c r="G11" s="331">
        <f>SUM(G9:G10)</f>
        <v>2061706.1099999999</v>
      </c>
      <c r="H11" s="112">
        <f>SUM(H9:H10)</f>
        <v>2139557.1409999998</v>
      </c>
      <c r="I11" s="112">
        <f>SUM(I9:I10)</f>
        <v>2154823.70505</v>
      </c>
      <c r="J11" s="62">
        <f t="shared" si="1"/>
        <v>94.454526187489989</v>
      </c>
      <c r="K11" s="62">
        <f t="shared" si="0"/>
        <v>142.37121992652541</v>
      </c>
      <c r="L11" s="62">
        <f t="shared" si="0"/>
        <v>103.77604890543783</v>
      </c>
      <c r="M11" s="62">
        <f t="shared" si="0"/>
        <v>100.71353850558367</v>
      </c>
    </row>
    <row r="12" spans="1:1025">
      <c r="A12" s="5">
        <v>3</v>
      </c>
      <c r="B12" s="418" t="s">
        <v>6</v>
      </c>
      <c r="C12" s="418"/>
      <c r="D12" s="418"/>
      <c r="E12" s="60">
        <f>'Opći dio'!D30</f>
        <v>784500.51</v>
      </c>
      <c r="F12" s="324">
        <f>'Opći dio'!E30</f>
        <v>1121207</v>
      </c>
      <c r="G12" s="330">
        <f>'Opći dio'!F30</f>
        <v>1275203</v>
      </c>
      <c r="H12" s="111">
        <f>'Opći dio'!G30</f>
        <v>1296512.145</v>
      </c>
      <c r="I12" s="111">
        <f>'Opći dio'!H30</f>
        <v>1311778.7079225001</v>
      </c>
      <c r="J12" s="59">
        <f t="shared" si="1"/>
        <v>142.9198561005397</v>
      </c>
      <c r="K12" s="59">
        <f t="shared" si="0"/>
        <v>113.73484111319318</v>
      </c>
      <c r="L12" s="59">
        <f t="shared" si="0"/>
        <v>101.67103943450573</v>
      </c>
      <c r="M12" s="59">
        <f t="shared" si="0"/>
        <v>101.17751021318047</v>
      </c>
    </row>
    <row r="13" spans="1:1025" ht="27" customHeight="1">
      <c r="A13" s="5">
        <v>4</v>
      </c>
      <c r="B13" s="418" t="s">
        <v>7</v>
      </c>
      <c r="C13" s="418"/>
      <c r="D13" s="418"/>
      <c r="E13" s="262">
        <f>'Opći dio'!D56</f>
        <v>1397910</v>
      </c>
      <c r="F13" s="324">
        <f>'Opći dio'!E56</f>
        <v>507875</v>
      </c>
      <c r="G13" s="330">
        <f>'Opći dio'!F56</f>
        <v>853825</v>
      </c>
      <c r="H13" s="111">
        <f>'Opći dio'!G56</f>
        <v>851045</v>
      </c>
      <c r="I13" s="111">
        <f>'Opći dio'!H56</f>
        <v>851045</v>
      </c>
      <c r="J13" s="59">
        <f t="shared" si="1"/>
        <v>36.331022741092056</v>
      </c>
      <c r="K13" s="59">
        <f t="shared" si="0"/>
        <v>168.11715481171547</v>
      </c>
      <c r="L13" s="59">
        <f t="shared" si="0"/>
        <v>99.67440634790502</v>
      </c>
      <c r="M13" s="59">
        <f t="shared" si="0"/>
        <v>100</v>
      </c>
    </row>
    <row r="14" spans="1:1025" ht="15" customHeight="1">
      <c r="A14" s="6"/>
      <c r="B14" s="420" t="s">
        <v>8</v>
      </c>
      <c r="C14" s="420"/>
      <c r="D14" s="420"/>
      <c r="E14" s="263">
        <f>SUM(E12:E13)</f>
        <v>2182410.5099999998</v>
      </c>
      <c r="F14" s="325">
        <f>SUM(F12:F13)</f>
        <v>1629082</v>
      </c>
      <c r="G14" s="331">
        <f>SUM(G12:G13)</f>
        <v>2129028</v>
      </c>
      <c r="H14" s="112">
        <f>'Ekonomska klasifikacija'!G7</f>
        <v>2139557.145</v>
      </c>
      <c r="I14" s="112">
        <f>'Ekonomska klasifikacija'!H7</f>
        <v>2154823.7079225001</v>
      </c>
      <c r="J14" s="62">
        <f t="shared" si="1"/>
        <v>74.645993159188009</v>
      </c>
      <c r="K14" s="62">
        <f t="shared" si="0"/>
        <v>130.68881738304151</v>
      </c>
      <c r="L14" s="62">
        <f t="shared" si="0"/>
        <v>100.49455173910349</v>
      </c>
      <c r="M14" s="62">
        <f t="shared" si="0"/>
        <v>100.71353845155187</v>
      </c>
    </row>
    <row r="15" spans="1:1025" ht="11.85" customHeight="1">
      <c r="A15" s="4"/>
      <c r="B15" s="419" t="s">
        <v>250</v>
      </c>
      <c r="C15" s="419"/>
      <c r="D15" s="419"/>
      <c r="E15" s="60">
        <f>E11-E14</f>
        <v>-649270.63999999966</v>
      </c>
      <c r="F15" s="324">
        <f>SUM(F11-F14)</f>
        <v>-180962</v>
      </c>
      <c r="G15" s="330">
        <f>SUM(G11-G14)</f>
        <v>-67321.89000000013</v>
      </c>
      <c r="H15" s="111">
        <f>SUM(H11-H14)</f>
        <v>-4.0000001899898052E-3</v>
      </c>
      <c r="I15" s="111">
        <f>SUM(I11-I14)</f>
        <v>-2.8725001029670238E-3</v>
      </c>
      <c r="J15" s="59">
        <f t="shared" si="1"/>
        <v>27.871582180275407</v>
      </c>
      <c r="K15" s="59">
        <f t="shared" si="0"/>
        <v>37.202224776472484</v>
      </c>
      <c r="L15" s="59">
        <v>0</v>
      </c>
      <c r="M15" s="59">
        <v>0</v>
      </c>
    </row>
    <row r="16" spans="1:1025" ht="23.1" customHeight="1">
      <c r="A16" s="4"/>
      <c r="B16" s="413"/>
      <c r="C16" s="413"/>
      <c r="D16" s="413"/>
      <c r="E16" s="60"/>
      <c r="F16" s="324"/>
      <c r="G16" s="330"/>
      <c r="H16" s="111"/>
      <c r="I16" s="111"/>
      <c r="J16" s="58"/>
      <c r="K16" s="58"/>
      <c r="L16" s="58"/>
      <c r="M16" s="58"/>
    </row>
    <row r="17" spans="1:13">
      <c r="A17" s="419" t="s">
        <v>9</v>
      </c>
      <c r="B17" s="419"/>
      <c r="C17" s="419"/>
      <c r="D17" s="419"/>
      <c r="E17" s="60"/>
      <c r="F17" s="324"/>
      <c r="G17" s="330"/>
      <c r="H17" s="111"/>
      <c r="I17" s="111"/>
      <c r="J17" s="58"/>
      <c r="K17" s="58"/>
      <c r="L17" s="58"/>
      <c r="M17" s="58"/>
    </row>
    <row r="18" spans="1:13" ht="24" customHeight="1">
      <c r="A18" s="5">
        <v>8</v>
      </c>
      <c r="B18" s="418" t="s">
        <v>10</v>
      </c>
      <c r="C18" s="418"/>
      <c r="D18" s="418"/>
      <c r="E18" s="60">
        <v>246859.77</v>
      </c>
      <c r="F18" s="324">
        <v>85000</v>
      </c>
      <c r="G18" s="330">
        <v>0</v>
      </c>
      <c r="H18" s="111">
        <v>0</v>
      </c>
      <c r="I18" s="111">
        <v>0</v>
      </c>
      <c r="J18" s="58">
        <v>0</v>
      </c>
      <c r="K18" s="58">
        <v>0</v>
      </c>
      <c r="L18" s="58">
        <v>0</v>
      </c>
      <c r="M18" s="58">
        <v>0</v>
      </c>
    </row>
    <row r="19" spans="1:13" ht="24" customHeight="1">
      <c r="A19" s="5">
        <v>5</v>
      </c>
      <c r="B19" s="418" t="s">
        <v>11</v>
      </c>
      <c r="C19" s="418"/>
      <c r="D19" s="418"/>
      <c r="E19" s="60">
        <v>0</v>
      </c>
      <c r="F19" s="324">
        <v>200000</v>
      </c>
      <c r="G19" s="330">
        <v>0</v>
      </c>
      <c r="H19" s="111">
        <v>0</v>
      </c>
      <c r="I19" s="111">
        <v>0</v>
      </c>
      <c r="J19" s="58">
        <v>0</v>
      </c>
      <c r="K19" s="58">
        <v>0</v>
      </c>
      <c r="L19" s="58">
        <v>0</v>
      </c>
      <c r="M19" s="58">
        <v>0</v>
      </c>
    </row>
    <row r="20" spans="1:13">
      <c r="A20" s="6"/>
      <c r="B20" s="420" t="s">
        <v>12</v>
      </c>
      <c r="C20" s="420"/>
      <c r="D20" s="420"/>
      <c r="E20" s="61">
        <f>E18-E19</f>
        <v>246859.77</v>
      </c>
      <c r="F20" s="325">
        <f>F18-F19</f>
        <v>-115000</v>
      </c>
      <c r="G20" s="331">
        <f>G18-G19</f>
        <v>0</v>
      </c>
      <c r="H20" s="112">
        <f>H18-H19</f>
        <v>0</v>
      </c>
      <c r="I20" s="112">
        <f>I18-I19</f>
        <v>0</v>
      </c>
      <c r="J20" s="63">
        <v>0</v>
      </c>
      <c r="K20" s="63">
        <v>0</v>
      </c>
      <c r="L20" s="63">
        <v>0</v>
      </c>
      <c r="M20" s="63">
        <v>0</v>
      </c>
    </row>
    <row r="21" spans="1:13">
      <c r="A21" s="4"/>
      <c r="B21" s="413"/>
      <c r="C21" s="413"/>
      <c r="D21" s="413"/>
      <c r="E21" s="60"/>
      <c r="F21" s="324"/>
      <c r="G21" s="330"/>
      <c r="H21" s="111"/>
      <c r="I21" s="111"/>
      <c r="J21" s="58"/>
      <c r="K21" s="58"/>
      <c r="L21" s="58"/>
      <c r="M21" s="58"/>
    </row>
    <row r="22" spans="1:13" ht="25.5" customHeight="1">
      <c r="A22" s="419" t="s">
        <v>13</v>
      </c>
      <c r="B22" s="419"/>
      <c r="C22" s="419"/>
      <c r="D22" s="419"/>
      <c r="E22" s="60">
        <v>271571.67</v>
      </c>
      <c r="F22" s="324">
        <v>363283.89</v>
      </c>
      <c r="G22" s="330">
        <v>67321.89</v>
      </c>
      <c r="H22" s="111">
        <f>G24</f>
        <v>-1.3096723705530167E-10</v>
      </c>
      <c r="I22" s="111">
        <f>H24</f>
        <v>-4.0000003209570423E-3</v>
      </c>
      <c r="J22" s="58">
        <f t="shared" si="1"/>
        <v>133.77090843091256</v>
      </c>
      <c r="K22" s="58">
        <f t="shared" si="0"/>
        <v>18.53148236218237</v>
      </c>
      <c r="L22" s="58">
        <v>0</v>
      </c>
      <c r="M22" s="58">
        <v>0</v>
      </c>
    </row>
    <row r="23" spans="1:13" ht="15" customHeight="1">
      <c r="A23" s="7">
        <v>9</v>
      </c>
      <c r="B23" s="420" t="s">
        <v>14</v>
      </c>
      <c r="C23" s="420"/>
      <c r="D23" s="420"/>
      <c r="E23" s="61">
        <v>271571.67</v>
      </c>
      <c r="F23" s="325">
        <v>363283.89</v>
      </c>
      <c r="G23" s="331">
        <v>67321.89</v>
      </c>
      <c r="H23" s="112">
        <v>0</v>
      </c>
      <c r="I23" s="112">
        <v>0</v>
      </c>
      <c r="J23" s="62">
        <f t="shared" si="1"/>
        <v>133.77090843091256</v>
      </c>
      <c r="K23" s="62">
        <f t="shared" si="0"/>
        <v>18.53148236218237</v>
      </c>
      <c r="L23" s="62">
        <v>0</v>
      </c>
      <c r="M23" s="62">
        <v>0</v>
      </c>
    </row>
    <row r="24" spans="1:13" ht="21.75" customHeight="1">
      <c r="A24" s="8"/>
      <c r="B24" s="423" t="s">
        <v>15</v>
      </c>
      <c r="C24" s="423"/>
      <c r="D24" s="423"/>
      <c r="E24" s="113">
        <f>E22+E15+E20</f>
        <v>-130839.19999999969</v>
      </c>
      <c r="F24" s="113">
        <f>F15+F20+F22</f>
        <v>67321.890000000014</v>
      </c>
      <c r="G24" s="332">
        <f>G22+G15+G20</f>
        <v>-1.3096723705530167E-10</v>
      </c>
      <c r="H24" s="113">
        <f>H22+H15+H20</f>
        <v>-4.0000003209570423E-3</v>
      </c>
      <c r="I24" s="113">
        <f>I15+I20+I22+0.01</f>
        <v>3.1274995760759341E-3</v>
      </c>
      <c r="J24" s="58">
        <f t="shared" si="1"/>
        <v>-51.453914423200523</v>
      </c>
      <c r="K24" s="58">
        <v>0</v>
      </c>
      <c r="L24" s="58">
        <v>0</v>
      </c>
      <c r="M24" s="58">
        <v>0</v>
      </c>
    </row>
    <row r="25" spans="1:13" ht="15" customHeight="1">
      <c r="A25" s="421"/>
      <c r="B25" s="421"/>
      <c r="C25" s="421"/>
      <c r="D25" s="421"/>
      <c r="E25" s="421"/>
      <c r="F25" s="421"/>
      <c r="G25" s="421"/>
      <c r="H25" s="421"/>
      <c r="I25" s="421"/>
      <c r="J25" s="421"/>
      <c r="K25" s="421"/>
      <c r="L25" s="165"/>
      <c r="M25" s="165"/>
    </row>
    <row r="26" spans="1:13" ht="14.25">
      <c r="A26" s="422" t="s">
        <v>16</v>
      </c>
      <c r="B26" s="422"/>
      <c r="C26" s="422"/>
      <c r="D26" s="422"/>
      <c r="E26" s="422"/>
      <c r="F26" s="422"/>
      <c r="G26" s="422"/>
      <c r="H26" s="422"/>
      <c r="I26" s="422"/>
      <c r="J26" s="422"/>
      <c r="K26" s="422"/>
      <c r="L26" s="166"/>
      <c r="M26" s="166"/>
    </row>
    <row r="27" spans="1:13" ht="14.25">
      <c r="A27" s="367" t="s">
        <v>300</v>
      </c>
      <c r="B27" s="367"/>
      <c r="C27" s="367"/>
      <c r="D27" s="367"/>
      <c r="E27" s="367"/>
      <c r="F27" s="367"/>
      <c r="G27" s="367"/>
      <c r="H27" s="367"/>
      <c r="I27" s="367"/>
      <c r="J27" s="367"/>
      <c r="K27" s="367"/>
      <c r="L27" s="12"/>
      <c r="M27" s="12"/>
    </row>
    <row r="30" spans="1:13">
      <c r="C30" s="350"/>
      <c r="D30" s="350"/>
    </row>
    <row r="31" spans="1:13">
      <c r="C31" s="350"/>
      <c r="D31" s="350"/>
    </row>
    <row r="32" spans="1:13">
      <c r="C32" s="350"/>
      <c r="D32" s="350"/>
    </row>
    <row r="33" spans="3:4">
      <c r="C33" s="350"/>
      <c r="D33" s="350"/>
    </row>
    <row r="34" spans="3:4">
      <c r="C34" s="350"/>
      <c r="D34" s="350"/>
    </row>
    <row r="35" spans="3:4">
      <c r="C35" s="350"/>
      <c r="D35" s="350"/>
    </row>
    <row r="36" spans="3:4">
      <c r="C36" s="350"/>
      <c r="D36" s="350"/>
    </row>
    <row r="37" spans="3:4">
      <c r="C37" s="350"/>
      <c r="D37" s="350"/>
    </row>
    <row r="38" spans="3:4">
      <c r="C38" s="350"/>
      <c r="D38" s="350"/>
    </row>
    <row r="39" spans="3:4">
      <c r="C39" s="350"/>
      <c r="D39" s="350"/>
    </row>
    <row r="40" spans="3:4">
      <c r="C40" s="350"/>
      <c r="D40" s="350"/>
    </row>
  </sheetData>
  <mergeCells count="27">
    <mergeCell ref="A25:K25"/>
    <mergeCell ref="A26:K26"/>
    <mergeCell ref="A27:K27"/>
    <mergeCell ref="B19:D19"/>
    <mergeCell ref="B20:D20"/>
    <mergeCell ref="B21:D21"/>
    <mergeCell ref="A22:D22"/>
    <mergeCell ref="B23:D23"/>
    <mergeCell ref="B24:D24"/>
    <mergeCell ref="B18:D18"/>
    <mergeCell ref="B7:D7"/>
    <mergeCell ref="A8:D8"/>
    <mergeCell ref="B9:D9"/>
    <mergeCell ref="B10:D10"/>
    <mergeCell ref="B11:D11"/>
    <mergeCell ref="B12:D12"/>
    <mergeCell ref="B13:D13"/>
    <mergeCell ref="B14:D14"/>
    <mergeCell ref="B15:D15"/>
    <mergeCell ref="B16:D16"/>
    <mergeCell ref="A17:D17"/>
    <mergeCell ref="B6:D6"/>
    <mergeCell ref="A1:K1"/>
    <mergeCell ref="A2:G2"/>
    <mergeCell ref="A3:K3"/>
    <mergeCell ref="A4:K4"/>
    <mergeCell ref="A5:G5"/>
  </mergeCells>
  <pageMargins left="0.70000000000000007" right="0.70000000000000007" top="1.1437007874015745" bottom="1.1437007874015745" header="0.74999999999999989" footer="0.7499999999999998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5"/>
  <sheetViews>
    <sheetView topLeftCell="A46" workbookViewId="0">
      <selection activeCell="F39" sqref="F39"/>
    </sheetView>
  </sheetViews>
  <sheetFormatPr defaultRowHeight="15" customHeight="1"/>
  <cols>
    <col min="1" max="2" width="8.125" customWidth="1"/>
    <col min="3" max="3" width="39.875" customWidth="1"/>
    <col min="4" max="4" width="9.25" style="45" customWidth="1"/>
    <col min="5" max="5" width="10.375" style="127" customWidth="1"/>
    <col min="6" max="6" width="11.5" style="126" customWidth="1"/>
    <col min="7" max="8" width="8" style="127" customWidth="1"/>
    <col min="9" max="9" width="3.5" style="52" customWidth="1"/>
    <col min="10" max="12" width="3.75" style="52" customWidth="1"/>
    <col min="13" max="14" width="8.125" customWidth="1"/>
    <col min="15" max="17" width="12.25" style="350" customWidth="1"/>
    <col min="18" max="1026" width="8.125" customWidth="1"/>
  </cols>
  <sheetData>
    <row r="1" spans="1:12" ht="17.25">
      <c r="A1" s="10" t="s">
        <v>276</v>
      </c>
      <c r="B1" s="13"/>
      <c r="C1" s="13"/>
      <c r="E1" s="115"/>
      <c r="F1" s="114"/>
      <c r="G1" s="115"/>
      <c r="H1" s="115"/>
      <c r="I1" s="48"/>
      <c r="J1" s="48"/>
      <c r="K1" s="48"/>
      <c r="L1" s="48"/>
    </row>
    <row r="2" spans="1:12" ht="15.75">
      <c r="A2" s="429" t="s">
        <v>301</v>
      </c>
      <c r="B2" s="429"/>
      <c r="C2" s="429"/>
      <c r="D2" s="429"/>
      <c r="E2" s="429"/>
      <c r="F2" s="429"/>
      <c r="G2" s="429"/>
      <c r="H2" s="429"/>
      <c r="I2" s="429"/>
      <c r="J2" s="429"/>
      <c r="K2" s="14"/>
      <c r="L2" s="14"/>
    </row>
    <row r="3" spans="1:12" ht="15.75">
      <c r="A3" s="14" t="s">
        <v>277</v>
      </c>
      <c r="B3" s="13"/>
      <c r="C3" s="13"/>
      <c r="E3" s="115"/>
      <c r="F3" s="114"/>
      <c r="G3" s="115"/>
      <c r="H3" s="115"/>
      <c r="I3" s="48"/>
      <c r="J3" s="48"/>
      <c r="K3" s="48"/>
      <c r="L3" s="48"/>
    </row>
    <row r="4" spans="1:12" ht="15.75">
      <c r="A4" s="430" t="s">
        <v>278</v>
      </c>
      <c r="B4" s="430"/>
      <c r="C4" s="430"/>
      <c r="E4" s="115"/>
      <c r="F4" s="114"/>
      <c r="G4" s="115"/>
      <c r="H4" s="115"/>
      <c r="I4" s="48"/>
      <c r="J4" s="48"/>
      <c r="K4" s="48"/>
      <c r="L4" s="48"/>
    </row>
    <row r="5" spans="1:12" ht="31.5">
      <c r="A5" s="15" t="s">
        <v>165</v>
      </c>
      <c r="B5" s="431" t="s">
        <v>164</v>
      </c>
      <c r="C5" s="431"/>
      <c r="D5" s="47" t="s">
        <v>310</v>
      </c>
      <c r="E5" s="117" t="s">
        <v>295</v>
      </c>
      <c r="F5" s="116" t="s">
        <v>298</v>
      </c>
      <c r="G5" s="117" t="s">
        <v>282</v>
      </c>
      <c r="H5" s="117" t="s">
        <v>291</v>
      </c>
      <c r="I5" s="16" t="s">
        <v>257</v>
      </c>
      <c r="J5" s="16" t="s">
        <v>258</v>
      </c>
      <c r="K5" s="16" t="s">
        <v>253</v>
      </c>
      <c r="L5" s="16" t="s">
        <v>254</v>
      </c>
    </row>
    <row r="6" spans="1:12" ht="15" customHeight="1">
      <c r="A6" s="432" t="s">
        <v>293</v>
      </c>
      <c r="B6" s="432"/>
      <c r="C6" s="432"/>
      <c r="D6" s="432"/>
      <c r="E6" s="432"/>
      <c r="F6" s="432"/>
      <c r="G6" s="432"/>
      <c r="H6" s="432"/>
      <c r="I6" s="432"/>
      <c r="J6" s="432"/>
      <c r="K6" s="24"/>
      <c r="L6" s="24"/>
    </row>
    <row r="7" spans="1:12" ht="15" customHeight="1">
      <c r="A7" s="4"/>
      <c r="B7" s="433"/>
      <c r="C7" s="433"/>
      <c r="D7" s="57">
        <v>1</v>
      </c>
      <c r="E7" s="163">
        <v>2</v>
      </c>
      <c r="F7" s="162">
        <v>3</v>
      </c>
      <c r="G7" s="163">
        <v>4</v>
      </c>
      <c r="H7" s="163">
        <v>5</v>
      </c>
      <c r="I7" s="49">
        <v>6</v>
      </c>
      <c r="J7" s="49">
        <v>7</v>
      </c>
      <c r="K7" s="49">
        <v>8</v>
      </c>
      <c r="L7" s="49">
        <v>9</v>
      </c>
    </row>
    <row r="8" spans="1:12" ht="15.75" customHeight="1">
      <c r="A8" s="17">
        <v>6</v>
      </c>
      <c r="B8" s="434" t="s">
        <v>163</v>
      </c>
      <c r="C8" s="434"/>
      <c r="D8" s="119">
        <f>SUM(D9,D13,D17,D20)</f>
        <v>1462188.51</v>
      </c>
      <c r="E8" s="119">
        <f>SUM(E9,E13,E17,E20)</f>
        <v>1406070</v>
      </c>
      <c r="F8" s="118">
        <f>SUM(F9,F13,F17,F20)</f>
        <v>1965853.1099999999</v>
      </c>
      <c r="G8" s="119">
        <f>SUM(G9,G13,G17,G20)</f>
        <v>2068757.1410000001</v>
      </c>
      <c r="H8" s="119">
        <f>SUM(H9,H13,H17,H20)</f>
        <v>2083988.3050500001</v>
      </c>
      <c r="I8" s="50">
        <f>E8/D8*100</f>
        <v>96.162019492274624</v>
      </c>
      <c r="J8" s="50">
        <f t="shared" ref="J8:L23" si="0">F8/E8*100</f>
        <v>139.8118948558749</v>
      </c>
      <c r="K8" s="50">
        <f t="shared" si="0"/>
        <v>105.23457375714101</v>
      </c>
      <c r="L8" s="50">
        <f t="shared" si="0"/>
        <v>100.73624708034301</v>
      </c>
    </row>
    <row r="9" spans="1:12" ht="14.1" customHeight="1">
      <c r="A9" s="18">
        <v>61</v>
      </c>
      <c r="B9" s="428" t="s">
        <v>265</v>
      </c>
      <c r="C9" s="428"/>
      <c r="D9" s="121">
        <f>SUM(D10:D12)</f>
        <v>179337.78999999998</v>
      </c>
      <c r="E9" s="121">
        <f>SUM(E10:E12)</f>
        <v>214950</v>
      </c>
      <c r="F9" s="120">
        <f>SUM(F10:F12)</f>
        <v>335001.61</v>
      </c>
      <c r="G9" s="120">
        <f>SUM(G10:G12)</f>
        <v>395792.96600000001</v>
      </c>
      <c r="H9" s="120">
        <f>SUM(H10:H12)</f>
        <v>381375.92130000005</v>
      </c>
      <c r="I9" s="20">
        <f t="shared" ref="I9:I31" si="1">E9/D9*100</f>
        <v>119.85761617782846</v>
      </c>
      <c r="J9" s="20">
        <f t="shared" si="0"/>
        <v>155.8509467317981</v>
      </c>
      <c r="K9" s="20">
        <f t="shared" si="0"/>
        <v>118.14658622088415</v>
      </c>
      <c r="L9" s="20">
        <f t="shared" si="0"/>
        <v>96.357427761866802</v>
      </c>
    </row>
    <row r="10" spans="1:12" ht="14.1" customHeight="1">
      <c r="A10" s="5">
        <v>611</v>
      </c>
      <c r="B10" s="435" t="s">
        <v>264</v>
      </c>
      <c r="C10" s="435"/>
      <c r="D10" s="123">
        <v>159237.82</v>
      </c>
      <c r="E10" s="123">
        <v>198250</v>
      </c>
      <c r="F10" s="122">
        <v>307753.89</v>
      </c>
      <c r="G10" s="123">
        <v>367182.86</v>
      </c>
      <c r="H10" s="123">
        <v>351335.31</v>
      </c>
      <c r="I10" s="19">
        <f t="shared" si="1"/>
        <v>124.49931806401268</v>
      </c>
      <c r="J10" s="19">
        <f t="shared" si="0"/>
        <v>155.23525346784365</v>
      </c>
      <c r="K10" s="19">
        <f t="shared" si="0"/>
        <v>119.31055038816893</v>
      </c>
      <c r="L10" s="19">
        <f t="shared" si="0"/>
        <v>95.684016950028663</v>
      </c>
    </row>
    <row r="11" spans="1:12" ht="14.1" customHeight="1">
      <c r="A11" s="5">
        <v>613</v>
      </c>
      <c r="B11" s="435" t="s">
        <v>263</v>
      </c>
      <c r="C11" s="435"/>
      <c r="D11" s="123">
        <v>18586.61</v>
      </c>
      <c r="E11" s="123">
        <v>15000</v>
      </c>
      <c r="F11" s="122">
        <v>25462.720000000001</v>
      </c>
      <c r="G11" s="123">
        <f t="shared" ref="F11:H12" si="2">F11*105%</f>
        <v>26735.856000000003</v>
      </c>
      <c r="H11" s="123">
        <f t="shared" si="2"/>
        <v>28072.648800000006</v>
      </c>
      <c r="I11" s="19">
        <f t="shared" si="1"/>
        <v>80.703258959003279</v>
      </c>
      <c r="J11" s="19">
        <f t="shared" si="0"/>
        <v>169.75146666666666</v>
      </c>
      <c r="K11" s="19">
        <f t="shared" si="0"/>
        <v>105</v>
      </c>
      <c r="L11" s="19">
        <f t="shared" si="0"/>
        <v>105</v>
      </c>
    </row>
    <row r="12" spans="1:12" ht="14.1" customHeight="1">
      <c r="A12" s="5">
        <v>614</v>
      </c>
      <c r="B12" s="435" t="s">
        <v>285</v>
      </c>
      <c r="C12" s="435"/>
      <c r="D12" s="123">
        <v>1513.36</v>
      </c>
      <c r="E12" s="123">
        <v>1700</v>
      </c>
      <c r="F12" s="122">
        <f t="shared" si="2"/>
        <v>1785</v>
      </c>
      <c r="G12" s="123">
        <f t="shared" si="2"/>
        <v>1874.25</v>
      </c>
      <c r="H12" s="123">
        <f t="shared" si="2"/>
        <v>1967.9625000000001</v>
      </c>
      <c r="I12" s="19">
        <f t="shared" si="1"/>
        <v>112.33282232912197</v>
      </c>
      <c r="J12" s="19">
        <f t="shared" si="0"/>
        <v>105</v>
      </c>
      <c r="K12" s="19">
        <f t="shared" si="0"/>
        <v>105</v>
      </c>
      <c r="L12" s="19">
        <f t="shared" si="0"/>
        <v>105</v>
      </c>
    </row>
    <row r="13" spans="1:12" ht="14.1" customHeight="1">
      <c r="A13" s="18">
        <v>63</v>
      </c>
      <c r="B13" s="428" t="s">
        <v>161</v>
      </c>
      <c r="C13" s="428"/>
      <c r="D13" s="121">
        <f>SUM(D14:D16)</f>
        <v>1143228.95</v>
      </c>
      <c r="E13" s="121">
        <f>SUM(E14:E16)</f>
        <v>930000</v>
      </c>
      <c r="F13" s="120">
        <f>SUM(F14:F16)</f>
        <v>1351838</v>
      </c>
      <c r="G13" s="120">
        <f>SUM(G14:G16)</f>
        <v>1380000</v>
      </c>
      <c r="H13" s="120">
        <f>SUM(H14:H16)</f>
        <v>1395000</v>
      </c>
      <c r="I13" s="20">
        <f t="shared" si="1"/>
        <v>81.348534779494514</v>
      </c>
      <c r="J13" s="20">
        <f t="shared" si="0"/>
        <v>145.35892473118278</v>
      </c>
      <c r="K13" s="20">
        <f t="shared" si="0"/>
        <v>102.08323778440909</v>
      </c>
      <c r="L13" s="20">
        <f t="shared" si="0"/>
        <v>101.08695652173914</v>
      </c>
    </row>
    <row r="14" spans="1:12" ht="14.1" customHeight="1">
      <c r="A14" s="5">
        <v>633</v>
      </c>
      <c r="B14" s="435" t="s">
        <v>162</v>
      </c>
      <c r="C14" s="435"/>
      <c r="D14" s="123">
        <v>942609.95</v>
      </c>
      <c r="E14" s="123">
        <v>930000</v>
      </c>
      <c r="F14" s="122">
        <v>932238</v>
      </c>
      <c r="G14" s="123">
        <v>950000</v>
      </c>
      <c r="H14" s="123">
        <v>952500</v>
      </c>
      <c r="I14" s="19">
        <f t="shared" si="1"/>
        <v>98.662230331856776</v>
      </c>
      <c r="J14" s="19">
        <f t="shared" si="0"/>
        <v>100.24064516129032</v>
      </c>
      <c r="K14" s="19">
        <f t="shared" si="0"/>
        <v>101.90530744294912</v>
      </c>
      <c r="L14" s="19">
        <f t="shared" si="0"/>
        <v>100.26315789473684</v>
      </c>
    </row>
    <row r="15" spans="1:12" ht="14.1" customHeight="1">
      <c r="A15" s="5">
        <v>634</v>
      </c>
      <c r="B15" s="435" t="s">
        <v>249</v>
      </c>
      <c r="C15" s="435"/>
      <c r="D15" s="123">
        <v>200619</v>
      </c>
      <c r="E15" s="123">
        <v>0</v>
      </c>
      <c r="F15" s="122">
        <v>200000</v>
      </c>
      <c r="G15" s="123">
        <f>F15*105%</f>
        <v>210000</v>
      </c>
      <c r="H15" s="123">
        <f>G15*105%</f>
        <v>220500</v>
      </c>
      <c r="I15" s="19">
        <f t="shared" si="1"/>
        <v>0</v>
      </c>
      <c r="J15" s="19" t="e">
        <f t="shared" si="0"/>
        <v>#DIV/0!</v>
      </c>
      <c r="K15" s="19">
        <f t="shared" si="0"/>
        <v>105</v>
      </c>
      <c r="L15" s="19">
        <f t="shared" si="0"/>
        <v>105</v>
      </c>
    </row>
    <row r="16" spans="1:12" ht="14.1" customHeight="1">
      <c r="A16" s="5">
        <v>638</v>
      </c>
      <c r="B16" s="437" t="s">
        <v>17</v>
      </c>
      <c r="C16" s="437"/>
      <c r="D16" s="123">
        <v>0</v>
      </c>
      <c r="E16" s="123">
        <v>0</v>
      </c>
      <c r="F16" s="122">
        <v>219600</v>
      </c>
      <c r="G16" s="123">
        <v>220000</v>
      </c>
      <c r="H16" s="123">
        <v>222000</v>
      </c>
      <c r="I16" s="19" t="e">
        <f t="shared" si="1"/>
        <v>#DIV/0!</v>
      </c>
      <c r="J16" s="19" t="e">
        <f t="shared" si="0"/>
        <v>#DIV/0!</v>
      </c>
      <c r="K16" s="19">
        <f t="shared" si="0"/>
        <v>100.18214936247722</v>
      </c>
      <c r="L16" s="19">
        <f t="shared" si="0"/>
        <v>100.90909090909091</v>
      </c>
    </row>
    <row r="17" spans="1:12" ht="14.1" customHeight="1">
      <c r="A17" s="18">
        <v>64</v>
      </c>
      <c r="B17" s="428" t="s">
        <v>18</v>
      </c>
      <c r="C17" s="428"/>
      <c r="D17" s="121">
        <f>SUM(D18:D19)</f>
        <v>45888.71</v>
      </c>
      <c r="E17" s="121">
        <f>SUM(E18:E19)</f>
        <v>36770</v>
      </c>
      <c r="F17" s="120">
        <f>SUM(F18:F19)</f>
        <v>38608.5</v>
      </c>
      <c r="G17" s="120">
        <f>SUM(G18:G19)</f>
        <v>40538.925000000003</v>
      </c>
      <c r="H17" s="120">
        <f>SUM(H18:H19)</f>
        <v>42565.871250000011</v>
      </c>
      <c r="I17" s="20">
        <f t="shared" si="1"/>
        <v>80.128641663712045</v>
      </c>
      <c r="J17" s="20">
        <f t="shared" si="0"/>
        <v>105</v>
      </c>
      <c r="K17" s="20">
        <f t="shared" si="0"/>
        <v>105</v>
      </c>
      <c r="L17" s="20">
        <f t="shared" si="0"/>
        <v>105.00000000000003</v>
      </c>
    </row>
    <row r="18" spans="1:12" ht="14.1" customHeight="1">
      <c r="A18" s="5">
        <v>641</v>
      </c>
      <c r="B18" s="435" t="s">
        <v>19</v>
      </c>
      <c r="C18" s="435"/>
      <c r="D18" s="123">
        <v>5575.74</v>
      </c>
      <c r="E18" s="123">
        <v>25</v>
      </c>
      <c r="F18" s="122">
        <f t="shared" ref="F18:H19" si="3">E18*105%</f>
        <v>26.25</v>
      </c>
      <c r="G18" s="123">
        <f t="shared" si="3"/>
        <v>27.5625</v>
      </c>
      <c r="H18" s="123">
        <f t="shared" si="3"/>
        <v>28.940625000000001</v>
      </c>
      <c r="I18" s="19">
        <f t="shared" si="1"/>
        <v>0.44837097856069336</v>
      </c>
      <c r="J18" s="19">
        <f t="shared" si="0"/>
        <v>105</v>
      </c>
      <c r="K18" s="19">
        <f t="shared" si="0"/>
        <v>105</v>
      </c>
      <c r="L18" s="19">
        <f t="shared" si="0"/>
        <v>105</v>
      </c>
    </row>
    <row r="19" spans="1:12" ht="14.1" customHeight="1">
      <c r="A19" s="5">
        <v>642</v>
      </c>
      <c r="B19" s="435" t="s">
        <v>20</v>
      </c>
      <c r="C19" s="435"/>
      <c r="D19" s="123">
        <v>40312.97</v>
      </c>
      <c r="E19" s="123">
        <v>36745</v>
      </c>
      <c r="F19" s="122">
        <f t="shared" si="3"/>
        <v>38582.25</v>
      </c>
      <c r="G19" s="123">
        <f t="shared" si="3"/>
        <v>40511.362500000003</v>
      </c>
      <c r="H19" s="123">
        <f t="shared" si="3"/>
        <v>42536.930625000008</v>
      </c>
      <c r="I19" s="19">
        <f t="shared" si="1"/>
        <v>91.149324894692697</v>
      </c>
      <c r="J19" s="19">
        <f t="shared" si="0"/>
        <v>105</v>
      </c>
      <c r="K19" s="19">
        <f t="shared" si="0"/>
        <v>105</v>
      </c>
      <c r="L19" s="19">
        <f t="shared" si="0"/>
        <v>105</v>
      </c>
    </row>
    <row r="20" spans="1:12" ht="14.1" customHeight="1">
      <c r="A20" s="18">
        <v>65</v>
      </c>
      <c r="B20" s="428" t="s">
        <v>21</v>
      </c>
      <c r="C20" s="428"/>
      <c r="D20" s="121">
        <f>SUM(D21:D23)</f>
        <v>93733.06</v>
      </c>
      <c r="E20" s="121">
        <f>SUM(E21:E23)</f>
        <v>224350</v>
      </c>
      <c r="F20" s="120">
        <f>SUM(F21:F23)</f>
        <v>240405</v>
      </c>
      <c r="G20" s="120">
        <f>SUM(G21:G23)</f>
        <v>252425.25</v>
      </c>
      <c r="H20" s="120">
        <f>SUM(H21:H23)</f>
        <v>265046.51250000001</v>
      </c>
      <c r="I20" s="20">
        <f t="shared" si="1"/>
        <v>239.3499156007496</v>
      </c>
      <c r="J20" s="20">
        <f t="shared" si="0"/>
        <v>107.15622910630711</v>
      </c>
      <c r="K20" s="20">
        <f t="shared" si="0"/>
        <v>105</v>
      </c>
      <c r="L20" s="20">
        <f t="shared" si="0"/>
        <v>105</v>
      </c>
    </row>
    <row r="21" spans="1:12" ht="14.1" customHeight="1">
      <c r="A21" s="5">
        <v>651</v>
      </c>
      <c r="B21" s="435" t="s">
        <v>22</v>
      </c>
      <c r="C21" s="435"/>
      <c r="D21" s="123">
        <v>447.84</v>
      </c>
      <c r="E21" s="123">
        <v>550</v>
      </c>
      <c r="F21" s="122">
        <f>E21*105%</f>
        <v>577.5</v>
      </c>
      <c r="G21" s="123">
        <f t="shared" ref="G21:H23" si="4">F21*105%</f>
        <v>606.375</v>
      </c>
      <c r="H21" s="123">
        <f t="shared" si="4"/>
        <v>636.69375000000002</v>
      </c>
      <c r="I21" s="19">
        <f t="shared" si="1"/>
        <v>122.81171847088245</v>
      </c>
      <c r="J21" s="19">
        <f t="shared" si="0"/>
        <v>105</v>
      </c>
      <c r="K21" s="19">
        <f t="shared" si="0"/>
        <v>105</v>
      </c>
      <c r="L21" s="19">
        <f t="shared" si="0"/>
        <v>105</v>
      </c>
    </row>
    <row r="22" spans="1:12" ht="14.1" customHeight="1">
      <c r="A22" s="5">
        <v>652</v>
      </c>
      <c r="B22" s="435" t="s">
        <v>23</v>
      </c>
      <c r="C22" s="435"/>
      <c r="D22" s="123">
        <v>79469.539999999994</v>
      </c>
      <c r="E22" s="123">
        <v>208250</v>
      </c>
      <c r="F22" s="122">
        <v>223500</v>
      </c>
      <c r="G22" s="123">
        <f t="shared" si="4"/>
        <v>234675</v>
      </c>
      <c r="H22" s="123">
        <f t="shared" si="4"/>
        <v>246408.75</v>
      </c>
      <c r="I22" s="19">
        <f t="shared" si="1"/>
        <v>262.05008862515126</v>
      </c>
      <c r="J22" s="19">
        <f t="shared" si="0"/>
        <v>107.32292917166866</v>
      </c>
      <c r="K22" s="19">
        <f t="shared" si="0"/>
        <v>105</v>
      </c>
      <c r="L22" s="19">
        <f t="shared" si="0"/>
        <v>105</v>
      </c>
    </row>
    <row r="23" spans="1:12" ht="14.1" customHeight="1">
      <c r="A23" s="5">
        <v>653</v>
      </c>
      <c r="B23" s="435" t="s">
        <v>24</v>
      </c>
      <c r="C23" s="435"/>
      <c r="D23" s="123">
        <v>13815.68</v>
      </c>
      <c r="E23" s="123">
        <v>15550</v>
      </c>
      <c r="F23" s="122">
        <f>E23*105%</f>
        <v>16327.5</v>
      </c>
      <c r="G23" s="123">
        <f t="shared" si="4"/>
        <v>17143.875</v>
      </c>
      <c r="H23" s="123">
        <f t="shared" si="4"/>
        <v>18001.068750000002</v>
      </c>
      <c r="I23" s="19">
        <f t="shared" si="1"/>
        <v>112.55327280307593</v>
      </c>
      <c r="J23" s="19">
        <f t="shared" si="0"/>
        <v>105</v>
      </c>
      <c r="K23" s="19">
        <f t="shared" si="0"/>
        <v>105</v>
      </c>
      <c r="L23" s="19">
        <f t="shared" si="0"/>
        <v>105</v>
      </c>
    </row>
    <row r="24" spans="1:12" ht="14.1" customHeight="1">
      <c r="A24" s="438" t="s">
        <v>25</v>
      </c>
      <c r="B24" s="438"/>
      <c r="C24" s="438"/>
      <c r="D24" s="438"/>
      <c r="E24" s="438"/>
      <c r="F24" s="438"/>
      <c r="G24" s="438"/>
      <c r="H24" s="438"/>
      <c r="I24" s="438"/>
      <c r="J24" s="438"/>
      <c r="K24" s="25"/>
      <c r="L24" s="25"/>
    </row>
    <row r="25" spans="1:12" ht="14.1" customHeight="1">
      <c r="A25" s="21">
        <v>7</v>
      </c>
      <c r="B25" s="436" t="s">
        <v>26</v>
      </c>
      <c r="C25" s="436"/>
      <c r="D25" s="125">
        <f>D26</f>
        <v>70951.360000000001</v>
      </c>
      <c r="E25" s="125">
        <f>E26</f>
        <v>42050</v>
      </c>
      <c r="F25" s="124">
        <f>F26</f>
        <v>95853</v>
      </c>
      <c r="G25" s="125">
        <f>G26</f>
        <v>70800</v>
      </c>
      <c r="H25" s="125">
        <f>H26</f>
        <v>70835.399999999994</v>
      </c>
      <c r="I25" s="51">
        <f t="shared" si="1"/>
        <v>59.265953464457901</v>
      </c>
      <c r="J25" s="51">
        <f t="shared" ref="J25:L27" si="5">F25/E25*100</f>
        <v>227.95005945303211</v>
      </c>
      <c r="K25" s="51">
        <f t="shared" si="5"/>
        <v>73.863102876279314</v>
      </c>
      <c r="L25" s="51">
        <f t="shared" si="5"/>
        <v>100.05</v>
      </c>
    </row>
    <row r="26" spans="1:12" ht="14.1" customHeight="1">
      <c r="A26" s="18">
        <v>71</v>
      </c>
      <c r="B26" s="428" t="s">
        <v>27</v>
      </c>
      <c r="C26" s="428"/>
      <c r="D26" s="121">
        <f>SUM(D28,D27)</f>
        <v>70951.360000000001</v>
      </c>
      <c r="E26" s="121">
        <f>SUM(E28,E27)</f>
        <v>42050</v>
      </c>
      <c r="F26" s="120">
        <f>SUM(F28,F27)</f>
        <v>95853</v>
      </c>
      <c r="G26" s="121">
        <f>SUM(G28,G27)</f>
        <v>70800</v>
      </c>
      <c r="H26" s="121">
        <f>SUM(H28,H27)</f>
        <v>70835.399999999994</v>
      </c>
      <c r="I26" s="19">
        <f t="shared" si="1"/>
        <v>59.265953464457901</v>
      </c>
      <c r="J26" s="19">
        <f t="shared" si="5"/>
        <v>227.95005945303211</v>
      </c>
      <c r="K26" s="19">
        <f t="shared" si="5"/>
        <v>73.863102876279314</v>
      </c>
      <c r="L26" s="19">
        <f t="shared" si="5"/>
        <v>100.05</v>
      </c>
    </row>
    <row r="27" spans="1:12" ht="14.1" customHeight="1">
      <c r="A27" s="5">
        <v>711</v>
      </c>
      <c r="B27" s="435" t="s">
        <v>153</v>
      </c>
      <c r="C27" s="435"/>
      <c r="D27" s="123">
        <v>70951.360000000001</v>
      </c>
      <c r="E27" s="123">
        <v>42050</v>
      </c>
      <c r="F27" s="122">
        <v>95853</v>
      </c>
      <c r="G27" s="122">
        <v>70800</v>
      </c>
      <c r="H27" s="122">
        <f>G27*100.05%</f>
        <v>70835.399999999994</v>
      </c>
      <c r="I27" s="19">
        <f t="shared" si="1"/>
        <v>59.265953464457901</v>
      </c>
      <c r="J27" s="19">
        <f t="shared" si="5"/>
        <v>227.95005945303211</v>
      </c>
      <c r="K27" s="19">
        <f t="shared" si="5"/>
        <v>73.863102876279314</v>
      </c>
      <c r="L27" s="19">
        <f t="shared" si="5"/>
        <v>100.05</v>
      </c>
    </row>
    <row r="28" spans="1:12" ht="14.1" customHeight="1">
      <c r="A28" s="5">
        <v>721</v>
      </c>
      <c r="B28" s="435" t="s">
        <v>153</v>
      </c>
      <c r="C28" s="435"/>
      <c r="D28" s="123">
        <v>0</v>
      </c>
      <c r="E28" s="123">
        <v>0</v>
      </c>
      <c r="F28" s="122">
        <v>0</v>
      </c>
      <c r="G28" s="123">
        <v>0</v>
      </c>
      <c r="H28" s="123">
        <v>0</v>
      </c>
      <c r="I28" s="19">
        <v>0</v>
      </c>
      <c r="J28" s="19">
        <v>0</v>
      </c>
      <c r="K28" s="19">
        <v>0</v>
      </c>
      <c r="L28" s="19">
        <v>0</v>
      </c>
    </row>
    <row r="29" spans="1:12" ht="14.1" customHeight="1">
      <c r="A29" s="5"/>
      <c r="B29" s="428" t="s">
        <v>268</v>
      </c>
      <c r="C29" s="440"/>
      <c r="D29" s="440"/>
      <c r="E29" s="440"/>
      <c r="F29" s="440"/>
      <c r="G29" s="440"/>
      <c r="H29" s="440"/>
      <c r="I29" s="440"/>
      <c r="J29" s="440"/>
      <c r="K29" s="440"/>
      <c r="L29" s="441"/>
    </row>
    <row r="30" spans="1:12" ht="14.1" customHeight="1">
      <c r="A30" s="21">
        <v>3</v>
      </c>
      <c r="B30" s="436" t="s">
        <v>154</v>
      </c>
      <c r="C30" s="436"/>
      <c r="D30" s="124">
        <f>D31+D35+D40+D43+D45+D48+D50</f>
        <v>784500.51</v>
      </c>
      <c r="E30" s="124">
        <f>E31+E35+E40+E43+E45+E48+E50</f>
        <v>1121207</v>
      </c>
      <c r="F30" s="124">
        <f>F31+F35+F40+F43+F45+F48+F50</f>
        <v>1275203</v>
      </c>
      <c r="G30" s="124">
        <f t="shared" ref="G30:H30" si="6">G31+G35+G40+G43+G45+G48+G50</f>
        <v>1296512.145</v>
      </c>
      <c r="H30" s="124">
        <f t="shared" si="6"/>
        <v>1311778.7079225001</v>
      </c>
      <c r="I30" s="51">
        <f t="shared" si="1"/>
        <v>142.9198561005397</v>
      </c>
      <c r="J30" s="51">
        <f t="shared" ref="J30:L31" si="7">F30/E30*100</f>
        <v>113.73484111319318</v>
      </c>
      <c r="K30" s="51">
        <f t="shared" si="7"/>
        <v>101.67103943450573</v>
      </c>
      <c r="L30" s="51">
        <f t="shared" si="7"/>
        <v>101.17751021318047</v>
      </c>
    </row>
    <row r="31" spans="1:12" ht="14.1" customHeight="1">
      <c r="A31" s="18">
        <v>31</v>
      </c>
      <c r="B31" s="428" t="s">
        <v>155</v>
      </c>
      <c r="C31" s="428"/>
      <c r="D31" s="121">
        <f>SUM(D32,D33,D34)</f>
        <v>184865.46</v>
      </c>
      <c r="E31" s="121">
        <f>SUM(E32,E33,E34)</f>
        <v>379570</v>
      </c>
      <c r="F31" s="120">
        <f>SUM(F32,F33,F34)</f>
        <v>400506</v>
      </c>
      <c r="G31" s="121">
        <f>SUM(G32,G33,G34)</f>
        <v>416007.14499999996</v>
      </c>
      <c r="H31" s="121">
        <f>SUM(H32,H33,H34)</f>
        <v>430323.70792249998</v>
      </c>
      <c r="I31" s="20">
        <f t="shared" si="1"/>
        <v>205.32229222267912</v>
      </c>
      <c r="J31" s="20">
        <f t="shared" si="7"/>
        <v>105.51571515135547</v>
      </c>
      <c r="K31" s="20">
        <f t="shared" si="7"/>
        <v>103.8703902063889</v>
      </c>
      <c r="L31" s="20">
        <f t="shared" si="7"/>
        <v>103.44142236367118</v>
      </c>
    </row>
    <row r="32" spans="1:12" ht="14.1" customHeight="1">
      <c r="A32" s="22">
        <v>311</v>
      </c>
      <c r="B32" s="439" t="s">
        <v>143</v>
      </c>
      <c r="C32" s="439"/>
      <c r="D32" s="123">
        <f>'Posebni dio'!D33+'Posebni dio'!D76+'Posebni dio'!D463</f>
        <v>149045.46</v>
      </c>
      <c r="E32" s="123">
        <f>'Posebni dio'!E33+'Posebni dio'!E76+'Posebni dio'!E463</f>
        <v>319120</v>
      </c>
      <c r="F32" s="122">
        <f>'Posebni dio'!F33+'Posebni dio'!F76+'Posebni dio'!F463</f>
        <v>335076</v>
      </c>
      <c r="G32" s="123">
        <f>'Posebni dio'!G33+'Posebni dio'!G76+'Posebni dio'!G463</f>
        <v>348554.94999999995</v>
      </c>
      <c r="H32" s="123">
        <f>'Posebni dio'!H33+'Posebni dio'!H76+'Posebni dio'!H463</f>
        <v>361028.81469999999</v>
      </c>
      <c r="I32" s="19">
        <f t="shared" ref="I32:I54" si="8">E32/D32*100</f>
        <v>214.10917179228406</v>
      </c>
      <c r="J32" s="19">
        <f t="shared" ref="J32:J54" si="9">F32/E32*100</f>
        <v>105</v>
      </c>
      <c r="K32" s="19">
        <f t="shared" ref="K32:K54" si="10">G32/F32*100</f>
        <v>104.02265456195011</v>
      </c>
      <c r="L32" s="19">
        <f t="shared" ref="L32:L54" si="11">H32/G32*100</f>
        <v>103.57873692512473</v>
      </c>
    </row>
    <row r="33" spans="1:12" ht="14.1" customHeight="1">
      <c r="A33" s="5">
        <v>312</v>
      </c>
      <c r="B33" s="435" t="s">
        <v>64</v>
      </c>
      <c r="C33" s="435"/>
      <c r="D33" s="123">
        <f>'Posebni dio'!D34+'Posebni dio'!D77+'Posebni dio'!D464</f>
        <v>7820</v>
      </c>
      <c r="E33" s="123">
        <f>'Posebni dio'!E34+'Posebni dio'!E77+'Posebni dio'!E464</f>
        <v>7800</v>
      </c>
      <c r="F33" s="122">
        <f>'Posebni dio'!F34+'Posebni dio'!F77+'Posebni dio'!F464</f>
        <v>9325</v>
      </c>
      <c r="G33" s="123">
        <f>'Posebni dio'!G34+'Posebni dio'!G77+'Posebni dio'!G464</f>
        <v>9326.5625</v>
      </c>
      <c r="H33" s="123">
        <f>'Posebni dio'!H34+'Posebni dio'!H77+'Posebni dio'!H464</f>
        <v>9328.1257812500007</v>
      </c>
      <c r="I33" s="19">
        <f t="shared" si="8"/>
        <v>99.744245524296673</v>
      </c>
      <c r="J33" s="19">
        <f t="shared" si="9"/>
        <v>119.55128205128204</v>
      </c>
      <c r="K33" s="19">
        <f t="shared" si="10"/>
        <v>100.01675603217157</v>
      </c>
      <c r="L33" s="19">
        <f t="shared" si="11"/>
        <v>100.01676160160832</v>
      </c>
    </row>
    <row r="34" spans="1:12" ht="14.1" customHeight="1">
      <c r="A34" s="5">
        <v>313</v>
      </c>
      <c r="B34" s="435" t="s">
        <v>28</v>
      </c>
      <c r="C34" s="435"/>
      <c r="D34" s="123">
        <f>'Posebni dio'!D35+'Posebni dio'!D78+'Posebni dio'!D465</f>
        <v>28000</v>
      </c>
      <c r="E34" s="123">
        <f>'Posebni dio'!E35+'Posebni dio'!E78+'Posebni dio'!E465</f>
        <v>52650</v>
      </c>
      <c r="F34" s="122">
        <f>'Posebni dio'!F35+'Posebni dio'!F78+'Posebni dio'!F465</f>
        <v>56105</v>
      </c>
      <c r="G34" s="123">
        <f>'Posebni dio'!G35+'Posebni dio'!G78+'Posebni dio'!G465</f>
        <v>58125.6325</v>
      </c>
      <c r="H34" s="123">
        <f>'Posebni dio'!H35+'Posebni dio'!H78+'Posebni dio'!H465</f>
        <v>59966.767441249998</v>
      </c>
      <c r="I34" s="19">
        <f t="shared" si="8"/>
        <v>188.03571428571428</v>
      </c>
      <c r="J34" s="19">
        <f t="shared" si="9"/>
        <v>106.56220322886989</v>
      </c>
      <c r="K34" s="19">
        <f t="shared" si="10"/>
        <v>103.60151947241778</v>
      </c>
      <c r="L34" s="19">
        <f t="shared" si="11"/>
        <v>103.16750951699321</v>
      </c>
    </row>
    <row r="35" spans="1:12" ht="14.1" customHeight="1">
      <c r="A35" s="18">
        <v>32</v>
      </c>
      <c r="B35" s="428" t="s">
        <v>156</v>
      </c>
      <c r="C35" s="428"/>
      <c r="D35" s="121">
        <f>SUM(D36:D39)</f>
        <v>397356.05</v>
      </c>
      <c r="E35" s="121">
        <f>SUM(E36:E39)</f>
        <v>492987</v>
      </c>
      <c r="F35" s="120">
        <f>SUM(F36:F39)</f>
        <v>602347</v>
      </c>
      <c r="G35" s="121">
        <f>SUM(G36:G39)</f>
        <v>608230</v>
      </c>
      <c r="H35" s="121">
        <f>SUM(H36:H39)</f>
        <v>608230</v>
      </c>
      <c r="I35" s="20">
        <f t="shared" si="8"/>
        <v>124.06681614637553</v>
      </c>
      <c r="J35" s="20">
        <f t="shared" si="9"/>
        <v>122.18314073190571</v>
      </c>
      <c r="K35" s="20">
        <f t="shared" si="10"/>
        <v>100.97667955514014</v>
      </c>
      <c r="L35" s="20">
        <f t="shared" si="11"/>
        <v>100</v>
      </c>
    </row>
    <row r="36" spans="1:12" ht="14.1" customHeight="1">
      <c r="A36" s="5">
        <v>321</v>
      </c>
      <c r="B36" s="435" t="s">
        <v>65</v>
      </c>
      <c r="C36" s="435"/>
      <c r="D36" s="123">
        <f>'Posebni dio'!D37+'Posebni dio'!D80+'Posebni dio'!D467</f>
        <v>4000</v>
      </c>
      <c r="E36" s="123">
        <f>'Posebni dio'!E37+'Posebni dio'!E80+'Posebni dio'!E467</f>
        <v>5485</v>
      </c>
      <c r="F36" s="122">
        <f>'Posebni dio'!F37+'Posebni dio'!F80+'Posebni dio'!F467</f>
        <v>6335</v>
      </c>
      <c r="G36" s="123">
        <f>'Posebni dio'!G37+'Posebni dio'!G80+'Posebni dio'!G467</f>
        <v>6335</v>
      </c>
      <c r="H36" s="123">
        <f>'Posebni dio'!H37+'Posebni dio'!H80+'Posebni dio'!H467</f>
        <v>6335</v>
      </c>
      <c r="I36" s="19">
        <f t="shared" si="8"/>
        <v>137.125</v>
      </c>
      <c r="J36" s="19">
        <f t="shared" si="9"/>
        <v>115.49680948040108</v>
      </c>
      <c r="K36" s="19">
        <f t="shared" si="10"/>
        <v>100</v>
      </c>
      <c r="L36" s="19">
        <f t="shared" si="11"/>
        <v>100</v>
      </c>
    </row>
    <row r="37" spans="1:12" ht="14.1" customHeight="1">
      <c r="A37" s="5">
        <v>322</v>
      </c>
      <c r="B37" s="435" t="s">
        <v>60</v>
      </c>
      <c r="C37" s="435"/>
      <c r="D37" s="123">
        <f>'Posebni dio'!D38+'Posebni dio'!D57+'Posebni dio'!D81+'Posebni dio'!D114+'Posebni dio'!D121+'Posebni dio'!D129+'Posebni dio'!D146+'Posebni dio'!D152+'Posebni dio'!D241+'Posebni dio'!D296+'Posebni dio'!D363+'Posebni dio'!D380+'Posebni dio'!D412+'Posebni dio'!D468</f>
        <v>65120</v>
      </c>
      <c r="E37" s="123">
        <f>'Posebni dio'!E38+'Posebni dio'!E57+'Posebni dio'!E81+'Posebni dio'!E114+'Posebni dio'!E121+'Posebni dio'!E129+'Posebni dio'!E146+'Posebni dio'!E152+'Posebni dio'!E241+'Posebni dio'!E296+'Posebni dio'!E363+'Posebni dio'!E380+'Posebni dio'!E412+'Posebni dio'!E468</f>
        <v>82075</v>
      </c>
      <c r="F37" s="123">
        <f>'Posebni dio'!F38+'Posebni dio'!F57+'Posebni dio'!F81+'Posebni dio'!F114+'Posebni dio'!F121+'Posebni dio'!F129+'Posebni dio'!F146+'Posebni dio'!F152+'Posebni dio'!F241+'Posebni dio'!F296+'Posebni dio'!F363+'Posebni dio'!F380+'Posebni dio'!F412+'Posebni dio'!F468</f>
        <v>98605</v>
      </c>
      <c r="G37" s="123">
        <f>'Posebni dio'!G38+'Posebni dio'!G57+'Posebni dio'!G81+'Posebni dio'!G114+'Posebni dio'!G121+'Posebni dio'!G129+'Posebni dio'!G146+'Posebni dio'!G152+'Posebni dio'!G241+'Posebni dio'!G296+'Posebni dio'!G363+'Posebni dio'!G380+'Posebni dio'!G412+'Posebni dio'!G468</f>
        <v>100365</v>
      </c>
      <c r="H37" s="123">
        <f>'Posebni dio'!H38+'Posebni dio'!H57+'Posebni dio'!H81+'Posebni dio'!H114+'Posebni dio'!H121+'Posebni dio'!H129+'Posebni dio'!H146+'Posebni dio'!H152+'Posebni dio'!H241+'Posebni dio'!H296+'Posebni dio'!H363+'Posebni dio'!H380+'Posebni dio'!H412+'Posebni dio'!H468</f>
        <v>100365</v>
      </c>
      <c r="I37" s="19">
        <f t="shared" si="8"/>
        <v>126.0365479115479</v>
      </c>
      <c r="J37" s="19">
        <f t="shared" si="9"/>
        <v>120.14011574779167</v>
      </c>
      <c r="K37" s="19">
        <f t="shared" si="10"/>
        <v>101.78489934587496</v>
      </c>
      <c r="L37" s="19">
        <f t="shared" si="11"/>
        <v>100</v>
      </c>
    </row>
    <row r="38" spans="1:12" ht="14.1" customHeight="1">
      <c r="A38" s="5">
        <v>323</v>
      </c>
      <c r="B38" s="435" t="s">
        <v>58</v>
      </c>
      <c r="C38" s="435"/>
      <c r="D38" s="123">
        <f>'Posebni dio'!D16+'Posebni dio'!D39+'Posebni dio'!D58+'Posebni dio'!D68+'Posebni dio'!D82+'Posebni dio'!D115+'Posebni dio'!D122+'Posebni dio'!D130+'Posebni dio'!D136+'Posebni dio'!D145+'Posebni dio'!D153+'Posebni dio'!D193+'Posebni dio'!D242+'Posebni dio'!D259+'Posebni dio'!D266+'Posebni dio'!D297+'Posebni dio'!D381+'Posebni dio'!D413+'Posebni dio'!D469</f>
        <v>278953.08999999997</v>
      </c>
      <c r="E38" s="123">
        <f>'Posebni dio'!E16+'Posebni dio'!E39+'Posebni dio'!E58+'Posebni dio'!E68+'Posebni dio'!E82+'Posebni dio'!E115+'Posebni dio'!E122+'Posebni dio'!E130+'Posebni dio'!E136+'Posebni dio'!E145+'Posebni dio'!E153+'Posebni dio'!E193+'Posebni dio'!E242+'Posebni dio'!E259+'Posebni dio'!E266+'Posebni dio'!E297+'Posebni dio'!E381+'Posebni dio'!E413+'Posebni dio'!E469</f>
        <v>341927</v>
      </c>
      <c r="F38" s="122">
        <f>'Posebni dio'!F16+'Posebni dio'!F39+'Posebni dio'!F58+'Posebni dio'!F68+'Posebni dio'!F82+'Posebni dio'!F115+'Posebni dio'!F122+'Posebni dio'!F130+'Posebni dio'!F136+'Posebni dio'!F145+'Posebni dio'!F153+'Posebni dio'!F193+'Posebni dio'!F242+'Posebni dio'!F259+'Posebni dio'!F266+'Posebni dio'!F297+'Posebni dio'!F381+'Posebni dio'!F413+'Posebni dio'!F469</f>
        <v>442407</v>
      </c>
      <c r="G38" s="123">
        <f>'Posebni dio'!G16+'Posebni dio'!G39+'Posebni dio'!G58+'Posebni dio'!G68+'Posebni dio'!G82+'Posebni dio'!G115+'Posebni dio'!G122+'Posebni dio'!G130+'Posebni dio'!G136+'Posebni dio'!G145+'Posebni dio'!G153+'Posebni dio'!G193+'Posebni dio'!G242+'Posebni dio'!G259+'Posebni dio'!G266+'Posebni dio'!G297+'Posebni dio'!G381+'Posebni dio'!G413+'Posebni dio'!G469</f>
        <v>446530</v>
      </c>
      <c r="H38" s="123">
        <f>'Posebni dio'!H16+'Posebni dio'!H39+'Posebni dio'!H58+'Posebni dio'!H68+'Posebni dio'!H82+'Posebni dio'!H115+'Posebni dio'!H122+'Posebni dio'!H130+'Posebni dio'!H136+'Posebni dio'!H145+'Posebni dio'!H153+'Posebni dio'!H193+'Posebni dio'!H242+'Posebni dio'!H259+'Posebni dio'!H266+'Posebni dio'!H297+'Posebni dio'!H381+'Posebni dio'!H413+'Posebni dio'!H469</f>
        <v>446530</v>
      </c>
      <c r="I38" s="19">
        <f t="shared" si="8"/>
        <v>122.57508959660566</v>
      </c>
      <c r="J38" s="19">
        <f t="shared" si="9"/>
        <v>129.386389492494</v>
      </c>
      <c r="K38" s="19">
        <f t="shared" si="10"/>
        <v>100.93194727931521</v>
      </c>
      <c r="L38" s="19">
        <f t="shared" si="11"/>
        <v>100</v>
      </c>
    </row>
    <row r="39" spans="1:12" ht="14.1" customHeight="1">
      <c r="A39" s="5">
        <v>329</v>
      </c>
      <c r="B39" s="435" t="s">
        <v>144</v>
      </c>
      <c r="C39" s="435"/>
      <c r="D39" s="123">
        <f>'Posebni dio'!D17+'Posebni dio'!D40+'Posebni dio'!D59+'Posebni dio'!D217</f>
        <v>49282.96</v>
      </c>
      <c r="E39" s="123">
        <f>'Posebni dio'!E17+'Posebni dio'!E40+'Posebni dio'!E59+'Posebni dio'!E217</f>
        <v>63500</v>
      </c>
      <c r="F39" s="122">
        <f>'Posebni dio'!F17+'Posebni dio'!F40+'Posebni dio'!F59+'Posebni dio'!F217</f>
        <v>55000</v>
      </c>
      <c r="G39" s="123">
        <f>'Posebni dio'!G17+'Posebni dio'!G40+'Posebni dio'!G59+'Posebni dio'!G217</f>
        <v>55000</v>
      </c>
      <c r="H39" s="123">
        <f>'Posebni dio'!H17+'Posebni dio'!H40+'Posebni dio'!H59+'Posebni dio'!H217</f>
        <v>55000</v>
      </c>
      <c r="I39" s="19">
        <f t="shared" si="8"/>
        <v>128.84778024696567</v>
      </c>
      <c r="J39" s="19">
        <f t="shared" si="9"/>
        <v>86.614173228346459</v>
      </c>
      <c r="K39" s="19">
        <f t="shared" si="10"/>
        <v>100</v>
      </c>
      <c r="L39" s="19">
        <f t="shared" si="11"/>
        <v>100</v>
      </c>
    </row>
    <row r="40" spans="1:12" ht="14.1" customHeight="1">
      <c r="A40" s="18">
        <v>34</v>
      </c>
      <c r="B40" s="428" t="s">
        <v>157</v>
      </c>
      <c r="C40" s="428"/>
      <c r="D40" s="121">
        <f>SUM(D41,D42)</f>
        <v>1600</v>
      </c>
      <c r="E40" s="121">
        <f>SUM(E41,E42)</f>
        <v>13000</v>
      </c>
      <c r="F40" s="120">
        <f t="shared" ref="F40:H40" si="12">SUM(F41,F42)</f>
        <v>7000</v>
      </c>
      <c r="G40" s="121">
        <f t="shared" si="12"/>
        <v>7000</v>
      </c>
      <c r="H40" s="121">
        <f t="shared" si="12"/>
        <v>7000</v>
      </c>
      <c r="I40" s="20">
        <f t="shared" si="8"/>
        <v>812.5</v>
      </c>
      <c r="J40" s="20">
        <f t="shared" si="9"/>
        <v>53.846153846153847</v>
      </c>
      <c r="K40" s="20">
        <f t="shared" si="10"/>
        <v>100</v>
      </c>
      <c r="L40" s="20">
        <f t="shared" si="11"/>
        <v>100</v>
      </c>
    </row>
    <row r="41" spans="1:12" ht="14.1" customHeight="1">
      <c r="A41" s="5">
        <v>342</v>
      </c>
      <c r="B41" s="435" t="s">
        <v>313</v>
      </c>
      <c r="C41" s="445"/>
      <c r="D41" s="123">
        <f>'Posebni dio'!D42</f>
        <v>0</v>
      </c>
      <c r="E41" s="123">
        <f>'Posebni dio'!E42</f>
        <v>11000</v>
      </c>
      <c r="F41" s="122">
        <f>'Posebni dio'!F42</f>
        <v>5000</v>
      </c>
      <c r="G41" s="123">
        <f>'Posebni dio'!G42</f>
        <v>5000</v>
      </c>
      <c r="H41" s="123">
        <f>'Posebni dio'!H42</f>
        <v>5000</v>
      </c>
      <c r="I41" s="19" t="e">
        <f t="shared" ref="I41" si="13">E41/D41*100</f>
        <v>#DIV/0!</v>
      </c>
      <c r="J41" s="19">
        <f t="shared" ref="J41" si="14">F41/E41*100</f>
        <v>45.454545454545453</v>
      </c>
      <c r="K41" s="19">
        <f t="shared" ref="K41" si="15">G41/F41*100</f>
        <v>100</v>
      </c>
      <c r="L41" s="19">
        <f t="shared" ref="L41" si="16">H41/G41*100</f>
        <v>100</v>
      </c>
    </row>
    <row r="42" spans="1:12" ht="14.1" customHeight="1">
      <c r="A42" s="5">
        <v>343</v>
      </c>
      <c r="B42" s="435" t="s">
        <v>158</v>
      </c>
      <c r="C42" s="435"/>
      <c r="D42" s="123">
        <f>'Posebni dio'!D43</f>
        <v>1600</v>
      </c>
      <c r="E42" s="123">
        <f>'Posebni dio'!E43</f>
        <v>2000</v>
      </c>
      <c r="F42" s="122">
        <f>'Posebni dio'!F43</f>
        <v>2000</v>
      </c>
      <c r="G42" s="123">
        <f>'Posebni dio'!G43</f>
        <v>2000</v>
      </c>
      <c r="H42" s="123">
        <f>'Posebni dio'!H43</f>
        <v>2000</v>
      </c>
      <c r="I42" s="19">
        <f t="shared" si="8"/>
        <v>125</v>
      </c>
      <c r="J42" s="19">
        <f t="shared" si="9"/>
        <v>100</v>
      </c>
      <c r="K42" s="19">
        <f t="shared" si="10"/>
        <v>100</v>
      </c>
      <c r="L42" s="19">
        <f t="shared" si="11"/>
        <v>100</v>
      </c>
    </row>
    <row r="43" spans="1:12" ht="14.1" customHeight="1">
      <c r="A43" s="18">
        <v>35</v>
      </c>
      <c r="B43" s="428" t="s">
        <v>311</v>
      </c>
      <c r="C43" s="441"/>
      <c r="D43" s="121">
        <f t="shared" ref="D43:H43" si="17">D44</f>
        <v>149</v>
      </c>
      <c r="E43" s="121">
        <f t="shared" si="17"/>
        <v>150</v>
      </c>
      <c r="F43" s="120">
        <f t="shared" si="17"/>
        <v>1000</v>
      </c>
      <c r="G43" s="121">
        <f>G44</f>
        <v>1000</v>
      </c>
      <c r="H43" s="121">
        <f t="shared" si="17"/>
        <v>1000</v>
      </c>
      <c r="I43" s="19">
        <f t="shared" ref="I43:I44" si="18">E43/D43*100</f>
        <v>100.67114093959732</v>
      </c>
      <c r="J43" s="19">
        <f t="shared" ref="J43:J44" si="19">F43/E43*100</f>
        <v>666.66666666666674</v>
      </c>
      <c r="K43" s="19">
        <f t="shared" ref="K43:K44" si="20">G43/F43*100</f>
        <v>100</v>
      </c>
      <c r="L43" s="19">
        <f t="shared" si="11"/>
        <v>100</v>
      </c>
    </row>
    <row r="44" spans="1:12" ht="14.1" customHeight="1">
      <c r="A44" s="5">
        <v>352</v>
      </c>
      <c r="B44" s="443" t="s">
        <v>312</v>
      </c>
      <c r="C44" s="444"/>
      <c r="D44" s="123">
        <v>149</v>
      </c>
      <c r="E44" s="123">
        <v>150</v>
      </c>
      <c r="F44" s="122">
        <f>'Posebni dio'!F249</f>
        <v>1000</v>
      </c>
      <c r="G44" s="122">
        <f>'Posebni dio'!G249</f>
        <v>1000</v>
      </c>
      <c r="H44" s="122">
        <f>'Posebni dio'!H249</f>
        <v>1000</v>
      </c>
      <c r="I44" s="19">
        <f t="shared" si="18"/>
        <v>100.67114093959732</v>
      </c>
      <c r="J44" s="19">
        <f t="shared" si="19"/>
        <v>666.66666666666674</v>
      </c>
      <c r="K44" s="19">
        <f t="shared" si="20"/>
        <v>100</v>
      </c>
      <c r="L44" s="19">
        <f t="shared" si="11"/>
        <v>100</v>
      </c>
    </row>
    <row r="45" spans="1:12" ht="14.1" customHeight="1">
      <c r="A45" s="23">
        <v>36</v>
      </c>
      <c r="B45" s="442" t="s">
        <v>159</v>
      </c>
      <c r="C45" s="442"/>
      <c r="D45" s="121">
        <f>SUM(D46:D47)</f>
        <v>12700</v>
      </c>
      <c r="E45" s="121">
        <f>SUM(E46:E47)</f>
        <v>11000</v>
      </c>
      <c r="F45" s="120">
        <f>SUM(F46:F47)</f>
        <v>32000</v>
      </c>
      <c r="G45" s="121">
        <f>SUM(G46:G47)</f>
        <v>30725</v>
      </c>
      <c r="H45" s="121">
        <f>SUM(H46:H47)</f>
        <v>30725</v>
      </c>
      <c r="I45" s="20">
        <f t="shared" si="8"/>
        <v>86.614173228346459</v>
      </c>
      <c r="J45" s="20">
        <f t="shared" si="9"/>
        <v>290.90909090909093</v>
      </c>
      <c r="K45" s="20">
        <f t="shared" si="10"/>
        <v>96.015625</v>
      </c>
      <c r="L45" s="20">
        <f t="shared" si="11"/>
        <v>100</v>
      </c>
    </row>
    <row r="46" spans="1:12" ht="14.1" customHeight="1">
      <c r="A46" s="22">
        <v>363</v>
      </c>
      <c r="B46" s="439" t="s">
        <v>79</v>
      </c>
      <c r="C46" s="439"/>
      <c r="D46" s="123">
        <f>'Posebni dio'!D219+'Posebni dio'!D274+'Posebni dio'!D282+'Posebni dio'!D45</f>
        <v>12700</v>
      </c>
      <c r="E46" s="123">
        <f>'Posebni dio'!E219+'Posebni dio'!E274+'Posebni dio'!E282+'Posebni dio'!E45</f>
        <v>11000</v>
      </c>
      <c r="F46" s="123">
        <f>'Posebni dio'!F219+'Posebni dio'!F274+'Posebni dio'!F282+'Posebni dio'!F45</f>
        <v>31000</v>
      </c>
      <c r="G46" s="123">
        <f>'Posebni dio'!G219+'Posebni dio'!G274+'Posebni dio'!G282+'Posebni dio'!G45</f>
        <v>29725</v>
      </c>
      <c r="H46" s="123">
        <f>'Posebni dio'!H219+'Posebni dio'!H274+'Posebni dio'!H282+'Posebni dio'!H45</f>
        <v>29725</v>
      </c>
      <c r="I46" s="19">
        <f t="shared" si="8"/>
        <v>86.614173228346459</v>
      </c>
      <c r="J46" s="19">
        <f t="shared" si="9"/>
        <v>281.81818181818181</v>
      </c>
      <c r="K46" s="19">
        <f t="shared" si="10"/>
        <v>95.887096774193552</v>
      </c>
      <c r="L46" s="19">
        <f t="shared" si="11"/>
        <v>100</v>
      </c>
    </row>
    <row r="47" spans="1:12" ht="14.1" customHeight="1">
      <c r="A47" s="22">
        <v>366</v>
      </c>
      <c r="B47" s="439" t="s">
        <v>166</v>
      </c>
      <c r="C47" s="446"/>
      <c r="D47" s="123">
        <f>'Posebni dio'!D220</f>
        <v>0</v>
      </c>
      <c r="E47" s="123">
        <f>'Posebni dio'!E220</f>
        <v>0</v>
      </c>
      <c r="F47" s="122">
        <f>'Posebni dio'!F220</f>
        <v>1000</v>
      </c>
      <c r="G47" s="122">
        <f>'Posebni dio'!G220</f>
        <v>1000</v>
      </c>
      <c r="H47" s="122">
        <f>'Posebni dio'!H220</f>
        <v>1000</v>
      </c>
      <c r="I47" s="19" t="e">
        <f t="shared" si="8"/>
        <v>#DIV/0!</v>
      </c>
      <c r="J47" s="19" t="e">
        <f t="shared" si="9"/>
        <v>#DIV/0!</v>
      </c>
      <c r="K47" s="19">
        <f t="shared" si="10"/>
        <v>100</v>
      </c>
      <c r="L47" s="19">
        <f t="shared" si="11"/>
        <v>100</v>
      </c>
    </row>
    <row r="48" spans="1:12" ht="14.1" customHeight="1">
      <c r="A48" s="18">
        <v>37</v>
      </c>
      <c r="B48" s="428" t="s">
        <v>160</v>
      </c>
      <c r="C48" s="428"/>
      <c r="D48" s="121">
        <f>D49</f>
        <v>104100</v>
      </c>
      <c r="E48" s="121">
        <f>E49</f>
        <v>125500</v>
      </c>
      <c r="F48" s="120">
        <f>F49</f>
        <v>140100</v>
      </c>
      <c r="G48" s="121">
        <f>G49</f>
        <v>140500</v>
      </c>
      <c r="H48" s="121">
        <f>H49</f>
        <v>141450</v>
      </c>
      <c r="I48" s="20">
        <f t="shared" si="8"/>
        <v>120.55715658021133</v>
      </c>
      <c r="J48" s="20">
        <f t="shared" si="9"/>
        <v>111.63346613545816</v>
      </c>
      <c r="K48" s="20">
        <f t="shared" si="10"/>
        <v>100.28551034975017</v>
      </c>
      <c r="L48" s="20">
        <f t="shared" si="11"/>
        <v>100.67615658362989</v>
      </c>
    </row>
    <row r="49" spans="1:12" ht="14.1" customHeight="1">
      <c r="A49" s="5">
        <v>372</v>
      </c>
      <c r="B49" s="435" t="s">
        <v>84</v>
      </c>
      <c r="C49" s="435"/>
      <c r="D49" s="123">
        <f>'Posebni dio'!D251+'Posebni dio'!D280+'Posebni dio'!D311+'Posebni dio'!D430+'Posebni dio'!D438+'Posebni dio'!D450+'Posebni dio'!D456</f>
        <v>104100</v>
      </c>
      <c r="E49" s="123">
        <f>'Posebni dio'!E251+'Posebni dio'!E280+'Posebni dio'!E311+'Posebni dio'!E430+'Posebni dio'!E438+'Posebni dio'!E450+'Posebni dio'!E456</f>
        <v>125500</v>
      </c>
      <c r="F49" s="122">
        <f>'Posebni dio'!F251+'Posebni dio'!F280+'Posebni dio'!F311+'Posebni dio'!F430+'Posebni dio'!F438+'Posebni dio'!F450+'Posebni dio'!F456</f>
        <v>140100</v>
      </c>
      <c r="G49" s="123">
        <f>'Posebni dio'!G251+'Posebni dio'!G280+'Posebni dio'!G311+'Posebni dio'!G430+'Posebni dio'!G438+'Posebni dio'!G450+'Posebni dio'!G456</f>
        <v>140500</v>
      </c>
      <c r="H49" s="123">
        <f>'Posebni dio'!H251+'Posebni dio'!H280+'Posebni dio'!H311+'Posebni dio'!H430+'Posebni dio'!H438+'Posebni dio'!H450+'Posebni dio'!H456</f>
        <v>141450</v>
      </c>
      <c r="I49" s="19">
        <f t="shared" si="8"/>
        <v>120.55715658021133</v>
      </c>
      <c r="J49" s="19">
        <f t="shared" si="9"/>
        <v>111.63346613545816</v>
      </c>
      <c r="K49" s="19">
        <f t="shared" si="10"/>
        <v>100.28551034975017</v>
      </c>
      <c r="L49" s="19">
        <f t="shared" si="11"/>
        <v>100.67615658362989</v>
      </c>
    </row>
    <row r="50" spans="1:12" ht="14.1" customHeight="1">
      <c r="A50" s="18">
        <v>38</v>
      </c>
      <c r="B50" s="428" t="s">
        <v>29</v>
      </c>
      <c r="C50" s="428"/>
      <c r="D50" s="121">
        <f>SUM(D51:D54)</f>
        <v>83730</v>
      </c>
      <c r="E50" s="121">
        <f>SUM(E51:E54)</f>
        <v>99000</v>
      </c>
      <c r="F50" s="120">
        <f>SUM(F51:F54)</f>
        <v>92250</v>
      </c>
      <c r="G50" s="121">
        <f>SUM(G51:G54)</f>
        <v>93050</v>
      </c>
      <c r="H50" s="121">
        <f>SUM(H51:H54)</f>
        <v>93050</v>
      </c>
      <c r="I50" s="20">
        <f t="shared" si="8"/>
        <v>118.23719097097813</v>
      </c>
      <c r="J50" s="20">
        <f t="shared" si="9"/>
        <v>93.181818181818173</v>
      </c>
      <c r="K50" s="20">
        <f t="shared" si="10"/>
        <v>100.86720867208672</v>
      </c>
      <c r="L50" s="20">
        <f t="shared" si="11"/>
        <v>100</v>
      </c>
    </row>
    <row r="51" spans="1:12" ht="14.1" customHeight="1">
      <c r="A51" s="5">
        <v>381</v>
      </c>
      <c r="B51" s="435" t="s">
        <v>30</v>
      </c>
      <c r="C51" s="435"/>
      <c r="D51" s="123">
        <f>'Posebni dio'!D24+'Posebni dio'!D328+'Posebni dio'!D334+'Posebni dio'!D340+'Posebni dio'!D353+'Posebni dio'!D361+'Posebni dio'!D378+'Posebni dio'!D415+'Posebni dio'!D421+'Posebni dio'!D432+'Posebni dio'!D444+'Posebni dio'!D346</f>
        <v>66430</v>
      </c>
      <c r="E51" s="123">
        <f>'Posebni dio'!E24+'Posebni dio'!E328+'Posebni dio'!E334+'Posebni dio'!E340+'Posebni dio'!E353+'Posebni dio'!E361+'Posebni dio'!E378+'Posebni dio'!E415+'Posebni dio'!E421+'Posebni dio'!E432+'Posebni dio'!E444+'Posebni dio'!E346</f>
        <v>76500</v>
      </c>
      <c r="F51" s="122">
        <f>'Posebni dio'!F24+'Posebni dio'!F328+'Posebni dio'!F334+'Posebni dio'!F340+'Posebni dio'!F353+'Posebni dio'!F361+'Posebni dio'!F378+'Posebni dio'!F415+'Posebni dio'!F421+'Posebni dio'!F432+'Posebni dio'!F444+'Posebni dio'!F346</f>
        <v>77650</v>
      </c>
      <c r="G51" s="123">
        <f>'Posebni dio'!G24+'Posebni dio'!G328+'Posebni dio'!G334+'Posebni dio'!G340+'Posebni dio'!G353+'Posebni dio'!G361+'Posebni dio'!G378+'Posebni dio'!G415+'Posebni dio'!G421+'Posebni dio'!G432+'Posebni dio'!G444+'Posebni dio'!G346</f>
        <v>78350</v>
      </c>
      <c r="H51" s="123">
        <f>'Posebni dio'!H24+'Posebni dio'!H328+'Posebni dio'!H334+'Posebni dio'!H340+'Posebni dio'!H353+'Posebni dio'!H361+'Posebni dio'!H378+'Posebni dio'!H415+'Posebni dio'!H421+'Posebni dio'!H432+'Posebni dio'!H444+'Posebni dio'!H346</f>
        <v>78350</v>
      </c>
      <c r="I51" s="19">
        <f t="shared" si="8"/>
        <v>115.15881378895077</v>
      </c>
      <c r="J51" s="19">
        <f t="shared" si="9"/>
        <v>101.5032679738562</v>
      </c>
      <c r="K51" s="19">
        <f t="shared" si="10"/>
        <v>100.9014810045074</v>
      </c>
      <c r="L51" s="19">
        <f t="shared" si="11"/>
        <v>100</v>
      </c>
    </row>
    <row r="52" spans="1:12" ht="14.1" customHeight="1">
      <c r="A52" s="5">
        <v>382</v>
      </c>
      <c r="B52" s="435" t="s">
        <v>31</v>
      </c>
      <c r="C52" s="435"/>
      <c r="D52" s="123">
        <f>'Posebni dio'!D347+'Posebni dio'!D387</f>
        <v>14100</v>
      </c>
      <c r="E52" s="123">
        <f>'Posebni dio'!E347+'Posebni dio'!E387</f>
        <v>11500</v>
      </c>
      <c r="F52" s="122">
        <f>'Posebni dio'!F347+'Posebni dio'!F387</f>
        <v>3600</v>
      </c>
      <c r="G52" s="123">
        <f>'Posebni dio'!G347+'Posebni dio'!G387</f>
        <v>3700</v>
      </c>
      <c r="H52" s="123">
        <f>'Posebni dio'!H347+'Posebni dio'!H387</f>
        <v>3700</v>
      </c>
      <c r="I52" s="19">
        <f t="shared" si="8"/>
        <v>81.560283687943254</v>
      </c>
      <c r="J52" s="19">
        <f t="shared" si="9"/>
        <v>31.304347826086961</v>
      </c>
      <c r="K52" s="19">
        <f t="shared" si="10"/>
        <v>102.77777777777777</v>
      </c>
      <c r="L52" s="19">
        <f t="shared" si="11"/>
        <v>100</v>
      </c>
    </row>
    <row r="53" spans="1:12" ht="14.1" customHeight="1">
      <c r="A53" s="5">
        <v>385</v>
      </c>
      <c r="B53" s="435" t="s">
        <v>32</v>
      </c>
      <c r="C53" s="435"/>
      <c r="D53" s="123">
        <f>'Posebni dio'!D51</f>
        <v>3200</v>
      </c>
      <c r="E53" s="123">
        <f>'Posebni dio'!E51</f>
        <v>10000</v>
      </c>
      <c r="F53" s="122">
        <f>'Posebni dio'!F51</f>
        <v>10000</v>
      </c>
      <c r="G53" s="123">
        <f>'Posebni dio'!G51</f>
        <v>10000</v>
      </c>
      <c r="H53" s="123">
        <f>'Posebni dio'!H51</f>
        <v>10000</v>
      </c>
      <c r="I53" s="19">
        <f t="shared" si="8"/>
        <v>312.5</v>
      </c>
      <c r="J53" s="19">
        <f t="shared" si="9"/>
        <v>100</v>
      </c>
      <c r="K53" s="19">
        <f t="shared" si="10"/>
        <v>100</v>
      </c>
      <c r="L53" s="19">
        <f t="shared" si="11"/>
        <v>100</v>
      </c>
    </row>
    <row r="54" spans="1:12" ht="14.1" customHeight="1">
      <c r="A54" s="5">
        <v>386</v>
      </c>
      <c r="B54" s="435" t="s">
        <v>33</v>
      </c>
      <c r="C54" s="435"/>
      <c r="D54" s="123">
        <f>'Posebni dio'!D222</f>
        <v>0</v>
      </c>
      <c r="E54" s="123">
        <f>'Posebni dio'!E222</f>
        <v>1000</v>
      </c>
      <c r="F54" s="122">
        <f>'Posebni dio'!F222</f>
        <v>1000</v>
      </c>
      <c r="G54" s="123">
        <f>'Posebni dio'!G222</f>
        <v>1000</v>
      </c>
      <c r="H54" s="123">
        <f>'Posebni dio'!H222</f>
        <v>1000</v>
      </c>
      <c r="I54" s="19" t="e">
        <f t="shared" si="8"/>
        <v>#DIV/0!</v>
      </c>
      <c r="J54" s="19">
        <f t="shared" si="9"/>
        <v>100</v>
      </c>
      <c r="K54" s="19">
        <f t="shared" si="10"/>
        <v>100</v>
      </c>
      <c r="L54" s="19">
        <f t="shared" si="11"/>
        <v>100</v>
      </c>
    </row>
    <row r="55" spans="1:12" ht="14.1" customHeight="1">
      <c r="A55" s="438" t="s">
        <v>34</v>
      </c>
      <c r="B55" s="438"/>
      <c r="C55" s="438"/>
      <c r="D55" s="438"/>
      <c r="E55" s="438"/>
      <c r="F55" s="438"/>
      <c r="G55" s="438"/>
      <c r="H55" s="438"/>
      <c r="I55" s="438"/>
      <c r="J55" s="438"/>
      <c r="K55" s="25"/>
      <c r="L55" s="25"/>
    </row>
    <row r="56" spans="1:12" ht="14.1" customHeight="1">
      <c r="A56" s="21">
        <v>4</v>
      </c>
      <c r="B56" s="436" t="s">
        <v>35</v>
      </c>
      <c r="C56" s="436"/>
      <c r="D56" s="125">
        <f>SUM(D59,D64)</f>
        <v>1397910</v>
      </c>
      <c r="E56" s="125">
        <f>E57+E59+E64</f>
        <v>507875</v>
      </c>
      <c r="F56" s="124">
        <f>SUM(F59,F64)</f>
        <v>853825</v>
      </c>
      <c r="G56" s="125">
        <f>SUM(G59,G64)</f>
        <v>851045</v>
      </c>
      <c r="H56" s="125">
        <f>SUM(H59,H64)</f>
        <v>851045</v>
      </c>
      <c r="I56" s="51">
        <f t="shared" ref="I56:I65" si="21">E56/D56*100</f>
        <v>36.331022741092056</v>
      </c>
      <c r="J56" s="51">
        <f t="shared" ref="J56:J65" si="22">F56/E56*100</f>
        <v>168.11715481171547</v>
      </c>
      <c r="K56" s="51">
        <f t="shared" ref="K56:K65" si="23">G56/F56*100</f>
        <v>99.67440634790502</v>
      </c>
      <c r="L56" s="51">
        <f t="shared" ref="L56:L65" si="24">H56/G56*100</f>
        <v>100</v>
      </c>
    </row>
    <row r="57" spans="1:12" ht="14.1" customHeight="1">
      <c r="A57" s="243">
        <v>41</v>
      </c>
      <c r="B57" s="424" t="s">
        <v>284</v>
      </c>
      <c r="C57" s="425"/>
      <c r="D57" s="245">
        <v>0</v>
      </c>
      <c r="E57" s="245">
        <v>0</v>
      </c>
      <c r="F57" s="244">
        <v>0</v>
      </c>
      <c r="G57" s="245">
        <v>0</v>
      </c>
      <c r="H57" s="245">
        <v>0</v>
      </c>
      <c r="I57" s="246"/>
      <c r="J57" s="246"/>
      <c r="K57" s="246"/>
      <c r="L57" s="246"/>
    </row>
    <row r="58" spans="1:12" ht="14.1" customHeight="1">
      <c r="A58" s="247">
        <v>412</v>
      </c>
      <c r="B58" s="426" t="s">
        <v>284</v>
      </c>
      <c r="C58" s="427"/>
      <c r="D58" s="249">
        <v>0</v>
      </c>
      <c r="E58" s="249">
        <v>0</v>
      </c>
      <c r="F58" s="248">
        <v>0</v>
      </c>
      <c r="G58" s="249">
        <v>0</v>
      </c>
      <c r="H58" s="249">
        <v>0</v>
      </c>
      <c r="I58" s="250"/>
      <c r="J58" s="250"/>
      <c r="K58" s="250"/>
      <c r="L58" s="250"/>
    </row>
    <row r="59" spans="1:12" ht="14.1" customHeight="1">
      <c r="A59" s="18">
        <v>42</v>
      </c>
      <c r="B59" s="428" t="s">
        <v>36</v>
      </c>
      <c r="C59" s="428"/>
      <c r="D59" s="121">
        <f>SUM(D60:D63)</f>
        <v>1139798</v>
      </c>
      <c r="E59" s="121">
        <f>SUM(E60:E63)</f>
        <v>361075</v>
      </c>
      <c r="F59" s="120">
        <f>SUM(F60:F63)</f>
        <v>305450</v>
      </c>
      <c r="G59" s="121">
        <f>SUM(G60:G63)</f>
        <v>303500</v>
      </c>
      <c r="H59" s="121">
        <f>SUM(H60:H63)</f>
        <v>303500</v>
      </c>
      <c r="I59" s="20">
        <f t="shared" si="21"/>
        <v>31.678858885521819</v>
      </c>
      <c r="J59" s="20">
        <f t="shared" si="22"/>
        <v>84.594613307484593</v>
      </c>
      <c r="K59" s="20">
        <f t="shared" si="23"/>
        <v>99.361597642822062</v>
      </c>
      <c r="L59" s="20">
        <f t="shared" si="24"/>
        <v>100</v>
      </c>
    </row>
    <row r="60" spans="1:12" ht="14.1" customHeight="1">
      <c r="A60" s="5">
        <v>421</v>
      </c>
      <c r="B60" s="435" t="s">
        <v>37</v>
      </c>
      <c r="C60" s="435"/>
      <c r="D60" s="123">
        <f>'Posebni dio'!D163+'Posebni dio'!D172+'Posebni dio'!D182+'Posebni dio'!D196+'Posebni dio'!D205+'Posebni dio'!D231+'Posebni dio'!D318+'Posebni dio'!D289+'Posebni dio'!D393+'Posebni dio'!D400</f>
        <v>1091398</v>
      </c>
      <c r="E60" s="123">
        <f>'Posebni dio'!E163+'Posebni dio'!E172+'Posebni dio'!E182+'Posebni dio'!E196+'Posebni dio'!E205+'Posebni dio'!E231+'Posebni dio'!E318+'Posebni dio'!E289+'Posebni dio'!E393+'Posebni dio'!E400</f>
        <v>176250</v>
      </c>
      <c r="F60" s="122">
        <f>'Posebni dio'!F163+'Posebni dio'!F172+'Posebni dio'!F182+'Posebni dio'!F196+'Posebni dio'!F205+'Posebni dio'!F231+'Posebni dio'!F318+'Posebni dio'!F289+'Posebni dio'!F393+'Posebni dio'!F400</f>
        <v>137500</v>
      </c>
      <c r="G60" s="123">
        <f>'Posebni dio'!G163+'Posebni dio'!G172+'Posebni dio'!G182+'Posebni dio'!G196+'Posebni dio'!G205+'Posebni dio'!G231+'Posebni dio'!G318+'Posebni dio'!G289+'Posebni dio'!G393+'Posebni dio'!G400</f>
        <v>137550</v>
      </c>
      <c r="H60" s="123">
        <f>'Posebni dio'!H163+'Posebni dio'!H172+'Posebni dio'!H182+'Posebni dio'!H196+'Posebni dio'!H205+'Posebni dio'!H231+'Posebni dio'!H318+'Posebni dio'!H289+'Posebni dio'!H393+'Posebni dio'!H400</f>
        <v>137550</v>
      </c>
      <c r="I60" s="19">
        <f t="shared" si="21"/>
        <v>16.149012550875117</v>
      </c>
      <c r="J60" s="19">
        <f t="shared" si="22"/>
        <v>78.01418439716312</v>
      </c>
      <c r="K60" s="19">
        <f t="shared" si="23"/>
        <v>100.03636363636363</v>
      </c>
      <c r="L60" s="19">
        <f t="shared" si="24"/>
        <v>100</v>
      </c>
    </row>
    <row r="61" spans="1:12" ht="14.1" customHeight="1">
      <c r="A61" s="5">
        <v>422</v>
      </c>
      <c r="B61" s="435" t="s">
        <v>38</v>
      </c>
      <c r="C61" s="435"/>
      <c r="D61" s="123">
        <f>'Posebni dio'!D85+'Posebni dio'!D92+'Posebni dio'!D103+'Posebni dio'!D139+'Posebni dio'!D165+'Posebni dio'!D173+'Posebni dio'!D183+'Posebni dio'!D214+'Posebni dio'!D290</f>
        <v>22800</v>
      </c>
      <c r="E61" s="123">
        <f>'Posebni dio'!E85+'Posebni dio'!E92+'Posebni dio'!E103+'Posebni dio'!E139+'Posebni dio'!E165+'Posebni dio'!E173+'Posebni dio'!E183+'Posebni dio'!E214+'Posebni dio'!E290</f>
        <v>64625</v>
      </c>
      <c r="F61" s="122">
        <f>'Posebni dio'!F85+'Posebni dio'!F92+'Posebni dio'!F103+'Posebni dio'!F139+'Posebni dio'!F165+'Posebni dio'!F173+'Posebni dio'!F183+'Posebni dio'!F214+'Posebni dio'!F290</f>
        <v>30250</v>
      </c>
      <c r="G61" s="123">
        <f>'Posebni dio'!G85+'Posebni dio'!G92+'Posebni dio'!G103+'Posebni dio'!G139+'Posebni dio'!G165+'Posebni dio'!G173+'Posebni dio'!G183+'Posebni dio'!G214+'Posebni dio'!G290</f>
        <v>30250</v>
      </c>
      <c r="H61" s="123">
        <f>'Posebni dio'!H85+'Posebni dio'!H92+'Posebni dio'!H103+'Posebni dio'!H139+'Posebni dio'!H165+'Posebni dio'!H173+'Posebni dio'!H183+'Posebni dio'!H214+'Posebni dio'!H290</f>
        <v>30250</v>
      </c>
      <c r="I61" s="19">
        <f t="shared" si="21"/>
        <v>283.44298245614038</v>
      </c>
      <c r="J61" s="19">
        <f t="shared" si="22"/>
        <v>46.808510638297875</v>
      </c>
      <c r="K61" s="19">
        <f t="shared" si="23"/>
        <v>100</v>
      </c>
      <c r="L61" s="19">
        <f t="shared" si="24"/>
        <v>100</v>
      </c>
    </row>
    <row r="62" spans="1:12" ht="14.1" customHeight="1">
      <c r="A62" s="5">
        <v>423</v>
      </c>
      <c r="B62" s="435" t="s">
        <v>167</v>
      </c>
      <c r="C62" s="445"/>
      <c r="D62" s="123">
        <f>'Posebni dio'!D93+'Posebni dio'!D86</f>
        <v>0</v>
      </c>
      <c r="E62" s="123">
        <f>'Posebni dio'!E93+'Posebni dio'!E86</f>
        <v>0</v>
      </c>
      <c r="F62" s="122">
        <f>'Posebni dio'!F93+'Posebni dio'!F86</f>
        <v>0</v>
      </c>
      <c r="G62" s="123">
        <f>'Posebni dio'!G93+'Posebni dio'!G86</f>
        <v>0</v>
      </c>
      <c r="H62" s="123">
        <f>'Posebni dio'!H93+'Posebni dio'!H86</f>
        <v>0</v>
      </c>
      <c r="I62" s="19" t="e">
        <f t="shared" si="21"/>
        <v>#DIV/0!</v>
      </c>
      <c r="J62" s="19" t="e">
        <f t="shared" si="22"/>
        <v>#DIV/0!</v>
      </c>
      <c r="K62" s="19" t="e">
        <f t="shared" si="23"/>
        <v>#DIV/0!</v>
      </c>
      <c r="L62" s="19" t="e">
        <f t="shared" si="24"/>
        <v>#DIV/0!</v>
      </c>
    </row>
    <row r="63" spans="1:12" ht="14.1" customHeight="1">
      <c r="A63" s="5">
        <v>426</v>
      </c>
      <c r="B63" s="435" t="s">
        <v>39</v>
      </c>
      <c r="C63" s="435"/>
      <c r="D63" s="123">
        <f>'Posebni dio'!D94+'Posebni dio'!D104+'Posebni dio'!D164+'Posebni dio'!D197+'Posebni dio'!D232+'Posebni dio'!D304+'Posebni dio'!D406+'Posebni dio'!D477+'Posebni dio'!D206</f>
        <v>25600</v>
      </c>
      <c r="E63" s="123">
        <f>'Posebni dio'!E94+'Posebni dio'!E104+'Posebni dio'!E164+'Posebni dio'!E197+'Posebni dio'!E232+'Posebni dio'!E304+'Posebni dio'!E406+'Posebni dio'!E477+'Posebni dio'!E206</f>
        <v>120200</v>
      </c>
      <c r="F63" s="122">
        <f>'Posebni dio'!F94+'Posebni dio'!F104+'Posebni dio'!F164+'Posebni dio'!F197+'Posebni dio'!F232+'Posebni dio'!F304+'Posebni dio'!F406+'Posebni dio'!F477+'Posebni dio'!F206</f>
        <v>137700</v>
      </c>
      <c r="G63" s="123">
        <f>'Posebni dio'!G94+'Posebni dio'!G104+'Posebni dio'!G164+'Posebni dio'!G197+'Posebni dio'!G232+'Posebni dio'!G304+'Posebni dio'!G406+'Posebni dio'!G477+'Posebni dio'!G206</f>
        <v>135700</v>
      </c>
      <c r="H63" s="123">
        <f>'Posebni dio'!H94+'Posebni dio'!H104+'Posebni dio'!H164+'Posebni dio'!H197+'Posebni dio'!H232+'Posebni dio'!H304+'Posebni dio'!H406+'Posebni dio'!H477+'Posebni dio'!H206</f>
        <v>135700</v>
      </c>
      <c r="I63" s="19">
        <f t="shared" si="21"/>
        <v>469.53125</v>
      </c>
      <c r="J63" s="19">
        <f t="shared" si="22"/>
        <v>114.55906821963396</v>
      </c>
      <c r="K63" s="19">
        <f t="shared" si="23"/>
        <v>98.547567175018159</v>
      </c>
      <c r="L63" s="19">
        <f t="shared" si="24"/>
        <v>100</v>
      </c>
    </row>
    <row r="64" spans="1:12" ht="14.1" customHeight="1">
      <c r="A64" s="18">
        <v>45</v>
      </c>
      <c r="B64" s="428" t="s">
        <v>40</v>
      </c>
      <c r="C64" s="428"/>
      <c r="D64" s="121">
        <f>SUM(D65)</f>
        <v>258112</v>
      </c>
      <c r="E64" s="121">
        <f>SUM(E65)</f>
        <v>146800</v>
      </c>
      <c r="F64" s="120">
        <f>SUM(F65)</f>
        <v>548375</v>
      </c>
      <c r="G64" s="121">
        <f>SUM(G65)</f>
        <v>547545</v>
      </c>
      <c r="H64" s="121">
        <f>SUM(H65)</f>
        <v>547545</v>
      </c>
      <c r="I64" s="20">
        <f t="shared" si="21"/>
        <v>56.874535085544267</v>
      </c>
      <c r="J64" s="20">
        <f t="shared" si="22"/>
        <v>373.55245231607631</v>
      </c>
      <c r="K64" s="20">
        <f t="shared" si="23"/>
        <v>99.848643720082066</v>
      </c>
      <c r="L64" s="20">
        <f t="shared" si="24"/>
        <v>100</v>
      </c>
    </row>
    <row r="65" spans="1:12" ht="14.1" customHeight="1">
      <c r="A65" s="5">
        <v>451</v>
      </c>
      <c r="B65" s="435" t="s">
        <v>41</v>
      </c>
      <c r="C65" s="435"/>
      <c r="D65" s="123">
        <f>'Posebni dio'!D62+'Posebni dio'!D101+'Posebni dio'!D175+'Posebni dio'!D234+'Posebni dio'!D320+'Posebni dio'!D370+'Posebni dio'!D185</f>
        <v>258112</v>
      </c>
      <c r="E65" s="123">
        <f>'Posebni dio'!E62+'Posebni dio'!E101+'Posebni dio'!E175+'Posebni dio'!E234+'Posebni dio'!E320+'Posebni dio'!E370+'Posebni dio'!E185</f>
        <v>146800</v>
      </c>
      <c r="F65" s="122">
        <f>'Posebni dio'!F62+'Posebni dio'!F101+'Posebni dio'!F175+'Posebni dio'!F234+'Posebni dio'!F320+'Posebni dio'!F370+'Posebni dio'!F185</f>
        <v>548375</v>
      </c>
      <c r="G65" s="123">
        <f>'Posebni dio'!G62+'Posebni dio'!G101+'Posebni dio'!G175+'Posebni dio'!G234+'Posebni dio'!G320+'Posebni dio'!G370+'Posebni dio'!G185</f>
        <v>547545</v>
      </c>
      <c r="H65" s="123">
        <f>'Posebni dio'!H62+'Posebni dio'!H101+'Posebni dio'!H175+'Posebni dio'!H234+'Posebni dio'!H320+'Posebni dio'!H370+'Posebni dio'!H185</f>
        <v>547545</v>
      </c>
      <c r="I65" s="19">
        <f t="shared" si="21"/>
        <v>56.874535085544267</v>
      </c>
      <c r="J65" s="19">
        <f t="shared" si="22"/>
        <v>373.55245231607631</v>
      </c>
      <c r="K65" s="19">
        <f t="shared" si="23"/>
        <v>99.848643720082066</v>
      </c>
      <c r="L65" s="19">
        <f t="shared" si="24"/>
        <v>100</v>
      </c>
    </row>
  </sheetData>
  <mergeCells count="63">
    <mergeCell ref="B63:C63"/>
    <mergeCell ref="B64:C64"/>
    <mergeCell ref="B65:C65"/>
    <mergeCell ref="B47:C47"/>
    <mergeCell ref="B62:C62"/>
    <mergeCell ref="B54:C54"/>
    <mergeCell ref="A55:J55"/>
    <mergeCell ref="B56:C56"/>
    <mergeCell ref="B59:C59"/>
    <mergeCell ref="B60:C60"/>
    <mergeCell ref="B61:C61"/>
    <mergeCell ref="B48:C48"/>
    <mergeCell ref="B49:C49"/>
    <mergeCell ref="B50:C50"/>
    <mergeCell ref="B51:C51"/>
    <mergeCell ref="B52:C52"/>
    <mergeCell ref="B53:C53"/>
    <mergeCell ref="B38:C38"/>
    <mergeCell ref="B39:C39"/>
    <mergeCell ref="B40:C40"/>
    <mergeCell ref="B42:C42"/>
    <mergeCell ref="B45:C45"/>
    <mergeCell ref="B46:C46"/>
    <mergeCell ref="B43:C43"/>
    <mergeCell ref="B44:C44"/>
    <mergeCell ref="B41:C41"/>
    <mergeCell ref="B21:C21"/>
    <mergeCell ref="B22:C22"/>
    <mergeCell ref="B23:C23"/>
    <mergeCell ref="A24:J24"/>
    <mergeCell ref="B37:C37"/>
    <mergeCell ref="B26:C26"/>
    <mergeCell ref="B27:C27"/>
    <mergeCell ref="B28:C28"/>
    <mergeCell ref="B30:C30"/>
    <mergeCell ref="B31:C31"/>
    <mergeCell ref="B32:C32"/>
    <mergeCell ref="B33:C33"/>
    <mergeCell ref="B34:C34"/>
    <mergeCell ref="B35:C35"/>
    <mergeCell ref="B36:C36"/>
    <mergeCell ref="B29:L29"/>
    <mergeCell ref="B16:C16"/>
    <mergeCell ref="B17:C17"/>
    <mergeCell ref="B18:C18"/>
    <mergeCell ref="B19:C19"/>
    <mergeCell ref="B20:C20"/>
    <mergeCell ref="B57:C57"/>
    <mergeCell ref="B58:C58"/>
    <mergeCell ref="B13:C13"/>
    <mergeCell ref="A2:J2"/>
    <mergeCell ref="A4:C4"/>
    <mergeCell ref="B5:C5"/>
    <mergeCell ref="A6:J6"/>
    <mergeCell ref="B7:C7"/>
    <mergeCell ref="B8:C8"/>
    <mergeCell ref="B9:C9"/>
    <mergeCell ref="B10:C10"/>
    <mergeCell ref="B11:C11"/>
    <mergeCell ref="B12:C12"/>
    <mergeCell ref="B25:C25"/>
    <mergeCell ref="B14:C14"/>
    <mergeCell ref="B15:C15"/>
  </mergeCells>
  <pageMargins left="0.70866141732283472" right="0.70866141732283472" top="1.1417322834645669" bottom="1.1417322834645669" header="0.74803149606299213" footer="0.74803149606299213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09"/>
  <sheetViews>
    <sheetView topLeftCell="A483" workbookViewId="0">
      <selection activeCell="A505" sqref="A505"/>
    </sheetView>
  </sheetViews>
  <sheetFormatPr defaultRowHeight="12" customHeight="1"/>
  <cols>
    <col min="1" max="1" width="8.5" style="42" customWidth="1"/>
    <col min="2" max="2" width="3.375" style="42" customWidth="1"/>
    <col min="3" max="3" width="36.875" style="42" customWidth="1"/>
    <col min="4" max="4" width="11.125" style="45" customWidth="1"/>
    <col min="5" max="5" width="11" style="65" customWidth="1"/>
    <col min="6" max="6" width="12.125" style="317" customWidth="1"/>
    <col min="7" max="7" width="10" style="100" customWidth="1"/>
    <col min="8" max="8" width="9.875" style="100" customWidth="1"/>
    <col min="9" max="9" width="3.25" style="161" customWidth="1"/>
    <col min="10" max="10" width="3.125" style="161" customWidth="1"/>
    <col min="11" max="11" width="3.25" style="161" customWidth="1"/>
    <col min="12" max="12" width="3.125" style="161" customWidth="1"/>
    <col min="13" max="14" width="8.125" customWidth="1"/>
    <col min="15" max="15" width="13.5" customWidth="1"/>
    <col min="16" max="16" width="8.125" customWidth="1"/>
    <col min="17" max="17" width="16.25" customWidth="1"/>
    <col min="18" max="18" width="8.125" customWidth="1"/>
    <col min="19" max="19" width="13.5" customWidth="1"/>
    <col min="20" max="1026" width="8.125" customWidth="1"/>
  </cols>
  <sheetData>
    <row r="1" spans="1:16" ht="12" customHeight="1">
      <c r="A1" s="26"/>
      <c r="B1" s="27" t="s">
        <v>42</v>
      </c>
      <c r="C1" s="28"/>
      <c r="E1" s="296"/>
      <c r="F1" s="303"/>
      <c r="G1" s="43"/>
      <c r="H1" s="43"/>
      <c r="I1" s="128"/>
      <c r="J1" s="128"/>
      <c r="K1" s="128"/>
      <c r="L1" s="128"/>
    </row>
    <row r="2" spans="1:16" ht="12" customHeight="1">
      <c r="A2" s="26"/>
      <c r="B2" s="29" t="s">
        <v>302</v>
      </c>
      <c r="C2" s="30"/>
      <c r="F2" s="172"/>
      <c r="G2" s="43"/>
      <c r="H2" s="43"/>
      <c r="I2" s="128"/>
      <c r="J2" s="128"/>
      <c r="K2" s="128"/>
      <c r="L2" s="128"/>
    </row>
    <row r="3" spans="1:16" ht="12" customHeight="1">
      <c r="A3" s="26"/>
      <c r="B3" s="366" t="s">
        <v>43</v>
      </c>
      <c r="C3" s="366"/>
      <c r="E3" s="296"/>
      <c r="F3" s="303"/>
      <c r="G3" s="43"/>
      <c r="H3" s="43"/>
      <c r="I3" s="128"/>
      <c r="J3" s="128"/>
      <c r="K3" s="128"/>
      <c r="L3" s="128"/>
    </row>
    <row r="4" spans="1:16" ht="12.75" customHeight="1">
      <c r="A4" s="367" t="s">
        <v>44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</row>
    <row r="5" spans="1:16" ht="41.25" customHeight="1">
      <c r="A5" s="31"/>
      <c r="B5" s="236" t="s">
        <v>45</v>
      </c>
      <c r="C5" s="237" t="s">
        <v>46</v>
      </c>
      <c r="D5" s="205" t="s">
        <v>310</v>
      </c>
      <c r="E5" s="66" t="s">
        <v>295</v>
      </c>
      <c r="F5" s="304" t="s">
        <v>317</v>
      </c>
      <c r="G5" s="66" t="s">
        <v>279</v>
      </c>
      <c r="H5" s="66" t="s">
        <v>292</v>
      </c>
      <c r="I5" s="129" t="s">
        <v>307</v>
      </c>
      <c r="J5" s="129" t="s">
        <v>308</v>
      </c>
      <c r="K5" s="129" t="s">
        <v>254</v>
      </c>
      <c r="L5" s="129" t="s">
        <v>309</v>
      </c>
    </row>
    <row r="6" spans="1:16" ht="12" customHeight="1">
      <c r="A6" s="268"/>
      <c r="B6" s="268"/>
      <c r="C6" s="268"/>
      <c r="D6" s="267" t="s">
        <v>132</v>
      </c>
      <c r="E6" s="67" t="s">
        <v>133</v>
      </c>
      <c r="F6" s="173" t="s">
        <v>47</v>
      </c>
      <c r="G6" s="68" t="s">
        <v>48</v>
      </c>
      <c r="H6" s="349">
        <v>6</v>
      </c>
      <c r="I6" s="130">
        <v>7</v>
      </c>
      <c r="J6" s="130">
        <v>8</v>
      </c>
      <c r="K6" s="130">
        <v>9</v>
      </c>
      <c r="L6" s="130">
        <v>10</v>
      </c>
    </row>
    <row r="7" spans="1:16" ht="12" customHeight="1">
      <c r="A7" s="368" t="s">
        <v>49</v>
      </c>
      <c r="B7" s="368"/>
      <c r="C7" s="368"/>
      <c r="D7" s="69">
        <f>SUM(D8+D25)</f>
        <v>2182261.5099999998</v>
      </c>
      <c r="E7" s="69">
        <f>SUM(E8+E25)</f>
        <v>1629232</v>
      </c>
      <c r="F7" s="174">
        <f>SUM(F8+F25)</f>
        <v>2129028</v>
      </c>
      <c r="G7" s="69">
        <f>SUM(G8+G25)</f>
        <v>2133557.145</v>
      </c>
      <c r="H7" s="69">
        <f>SUM(H8+H25)</f>
        <v>2148823.7079225001</v>
      </c>
      <c r="I7" s="131">
        <f>E7/D7*100</f>
        <v>74.657963426207345</v>
      </c>
      <c r="J7" s="131">
        <f t="shared" ref="J7:L22" si="0">F7/E7*100</f>
        <v>130.67678513557308</v>
      </c>
      <c r="K7" s="131">
        <f t="shared" si="0"/>
        <v>100.21273299364782</v>
      </c>
      <c r="L7" s="131">
        <f t="shared" si="0"/>
        <v>100.71554506792928</v>
      </c>
    </row>
    <row r="8" spans="1:16" ht="12" customHeight="1">
      <c r="A8" s="369" t="s">
        <v>50</v>
      </c>
      <c r="B8" s="369"/>
      <c r="C8" s="369"/>
      <c r="D8" s="70">
        <f>D9</f>
        <v>45979.05</v>
      </c>
      <c r="E8" s="70">
        <f>E9</f>
        <v>37500</v>
      </c>
      <c r="F8" s="175">
        <f>F9</f>
        <v>14950</v>
      </c>
      <c r="G8" s="70">
        <f>G9</f>
        <v>14950</v>
      </c>
      <c r="H8" s="70">
        <f>H9</f>
        <v>14950</v>
      </c>
      <c r="I8" s="132">
        <f t="shared" ref="I8:I73" si="1">E8/D8*100</f>
        <v>81.558883882985839</v>
      </c>
      <c r="J8" s="132">
        <f t="shared" si="0"/>
        <v>39.866666666666667</v>
      </c>
      <c r="K8" s="132">
        <f t="shared" si="0"/>
        <v>100</v>
      </c>
      <c r="L8" s="132">
        <f t="shared" si="0"/>
        <v>100</v>
      </c>
    </row>
    <row r="9" spans="1:16" ht="12" customHeight="1">
      <c r="A9" s="370" t="s">
        <v>51</v>
      </c>
      <c r="B9" s="370"/>
      <c r="C9" s="370"/>
      <c r="D9" s="71">
        <f>SUM(D10,D18)</f>
        <v>45979.05</v>
      </c>
      <c r="E9" s="71">
        <f>SUM(E10,E18)</f>
        <v>37500</v>
      </c>
      <c r="F9" s="176">
        <f>SUM(F10,F18)</f>
        <v>14950</v>
      </c>
      <c r="G9" s="71">
        <f>SUM(G10,G18)</f>
        <v>14950</v>
      </c>
      <c r="H9" s="71">
        <f>SUM(H10,H18)</f>
        <v>14950</v>
      </c>
      <c r="I9" s="133">
        <f t="shared" si="1"/>
        <v>81.558883882985839</v>
      </c>
      <c r="J9" s="133">
        <f t="shared" si="0"/>
        <v>39.866666666666667</v>
      </c>
      <c r="K9" s="133">
        <f t="shared" si="0"/>
        <v>100</v>
      </c>
      <c r="L9" s="133">
        <f t="shared" si="0"/>
        <v>100</v>
      </c>
    </row>
    <row r="10" spans="1:16" ht="10.5" customHeight="1">
      <c r="A10" s="371" t="s">
        <v>52</v>
      </c>
      <c r="B10" s="371"/>
      <c r="C10" s="371"/>
      <c r="D10" s="72">
        <f>SUM(D11)</f>
        <v>44649.05</v>
      </c>
      <c r="E10" s="72">
        <f>SUM(E11)</f>
        <v>34000</v>
      </c>
      <c r="F10" s="177">
        <f>SUM(F11)</f>
        <v>13750</v>
      </c>
      <c r="G10" s="72">
        <f>SUM(G11)</f>
        <v>13750</v>
      </c>
      <c r="H10" s="72">
        <f>SUM(H11)</f>
        <v>13750</v>
      </c>
      <c r="I10" s="134">
        <f t="shared" si="1"/>
        <v>76.149436550161752</v>
      </c>
      <c r="J10" s="134">
        <f t="shared" si="0"/>
        <v>40.441176470588239</v>
      </c>
      <c r="K10" s="134">
        <f t="shared" si="0"/>
        <v>100</v>
      </c>
      <c r="L10" s="134">
        <f t="shared" si="0"/>
        <v>100</v>
      </c>
    </row>
    <row r="11" spans="1:16" ht="12" customHeight="1">
      <c r="A11" s="374" t="s">
        <v>53</v>
      </c>
      <c r="B11" s="374"/>
      <c r="C11" s="374"/>
      <c r="D11" s="73">
        <f t="shared" ref="D11:H14" si="2">D12</f>
        <v>44649.05</v>
      </c>
      <c r="E11" s="73">
        <f t="shared" si="2"/>
        <v>34000</v>
      </c>
      <c r="F11" s="178">
        <f t="shared" si="2"/>
        <v>13750</v>
      </c>
      <c r="G11" s="73">
        <f t="shared" si="2"/>
        <v>13750</v>
      </c>
      <c r="H11" s="73">
        <f t="shared" si="2"/>
        <v>13750</v>
      </c>
      <c r="I11" s="135">
        <f t="shared" si="1"/>
        <v>76.149436550161752</v>
      </c>
      <c r="J11" s="135">
        <f t="shared" si="0"/>
        <v>40.441176470588239</v>
      </c>
      <c r="K11" s="135">
        <f t="shared" si="0"/>
        <v>100</v>
      </c>
      <c r="L11" s="135">
        <f t="shared" si="0"/>
        <v>100</v>
      </c>
    </row>
    <row r="12" spans="1:16" ht="12" customHeight="1">
      <c r="A12" s="375" t="s">
        <v>54</v>
      </c>
      <c r="B12" s="375"/>
      <c r="C12" s="375"/>
      <c r="D12" s="74">
        <f t="shared" si="2"/>
        <v>44649.05</v>
      </c>
      <c r="E12" s="74">
        <f t="shared" si="2"/>
        <v>34000</v>
      </c>
      <c r="F12" s="179">
        <f t="shared" si="2"/>
        <v>13750</v>
      </c>
      <c r="G12" s="74">
        <f t="shared" si="2"/>
        <v>13750</v>
      </c>
      <c r="H12" s="74">
        <f t="shared" si="2"/>
        <v>13750</v>
      </c>
      <c r="I12" s="136">
        <f t="shared" si="1"/>
        <v>76.149436550161752</v>
      </c>
      <c r="J12" s="136">
        <f t="shared" si="0"/>
        <v>40.441176470588239</v>
      </c>
      <c r="K12" s="136">
        <f t="shared" si="0"/>
        <v>100</v>
      </c>
      <c r="L12" s="136">
        <f t="shared" si="0"/>
        <v>100</v>
      </c>
    </row>
    <row r="13" spans="1:16" ht="12" customHeight="1">
      <c r="A13" s="372" t="s">
        <v>55</v>
      </c>
      <c r="B13" s="372"/>
      <c r="C13" s="372"/>
      <c r="D13" s="75">
        <f t="shared" si="2"/>
        <v>44649.05</v>
      </c>
      <c r="E13" s="75">
        <f t="shared" si="2"/>
        <v>34000</v>
      </c>
      <c r="F13" s="180">
        <f t="shared" si="2"/>
        <v>13750</v>
      </c>
      <c r="G13" s="75">
        <f t="shared" si="2"/>
        <v>13750</v>
      </c>
      <c r="H13" s="75">
        <f t="shared" si="2"/>
        <v>13750</v>
      </c>
      <c r="I13" s="137">
        <f t="shared" si="1"/>
        <v>76.149436550161752</v>
      </c>
      <c r="J13" s="137">
        <f t="shared" si="0"/>
        <v>40.441176470588239</v>
      </c>
      <c r="K13" s="137">
        <f t="shared" si="0"/>
        <v>100</v>
      </c>
      <c r="L13" s="137">
        <f t="shared" si="0"/>
        <v>100</v>
      </c>
    </row>
    <row r="14" spans="1:16" ht="12" customHeight="1">
      <c r="A14" s="269"/>
      <c r="B14" s="270">
        <v>3</v>
      </c>
      <c r="C14" s="271" t="s">
        <v>56</v>
      </c>
      <c r="D14" s="71">
        <f t="shared" si="2"/>
        <v>44649.05</v>
      </c>
      <c r="E14" s="71">
        <f t="shared" si="2"/>
        <v>34000</v>
      </c>
      <c r="F14" s="176">
        <f t="shared" si="2"/>
        <v>13750</v>
      </c>
      <c r="G14" s="71">
        <f t="shared" si="2"/>
        <v>13750</v>
      </c>
      <c r="H14" s="71">
        <f t="shared" si="2"/>
        <v>13750</v>
      </c>
      <c r="I14" s="133">
        <f t="shared" si="1"/>
        <v>76.149436550161752</v>
      </c>
      <c r="J14" s="133">
        <f t="shared" si="0"/>
        <v>40.441176470588239</v>
      </c>
      <c r="K14" s="133">
        <f t="shared" si="0"/>
        <v>100</v>
      </c>
      <c r="L14" s="133">
        <f t="shared" si="0"/>
        <v>100</v>
      </c>
    </row>
    <row r="15" spans="1:16" ht="12" customHeight="1">
      <c r="A15" s="269"/>
      <c r="B15" s="270">
        <v>32</v>
      </c>
      <c r="C15" s="271" t="s">
        <v>57</v>
      </c>
      <c r="D15" s="76">
        <f>SUM(D16:D17)</f>
        <v>44649.05</v>
      </c>
      <c r="E15" s="76">
        <f>SUM(E16:E17)</f>
        <v>34000</v>
      </c>
      <c r="F15" s="181">
        <f>SUM(F16:F17)</f>
        <v>13750</v>
      </c>
      <c r="G15" s="76">
        <f>SUM(G16:G17)</f>
        <v>13750</v>
      </c>
      <c r="H15" s="76">
        <f>SUM(H16:H17)</f>
        <v>13750</v>
      </c>
      <c r="I15" s="133">
        <f t="shared" si="1"/>
        <v>76.149436550161752</v>
      </c>
      <c r="J15" s="133">
        <f t="shared" si="0"/>
        <v>40.441176470588239</v>
      </c>
      <c r="K15" s="133">
        <f t="shared" si="0"/>
        <v>100</v>
      </c>
      <c r="L15" s="133">
        <f t="shared" si="0"/>
        <v>100</v>
      </c>
    </row>
    <row r="16" spans="1:16" ht="12" customHeight="1">
      <c r="A16" s="269"/>
      <c r="B16" s="281">
        <v>323</v>
      </c>
      <c r="C16" s="282" t="s">
        <v>58</v>
      </c>
      <c r="D16" s="105">
        <v>10616.09</v>
      </c>
      <c r="E16" s="77">
        <v>6500</v>
      </c>
      <c r="F16" s="182">
        <v>5000</v>
      </c>
      <c r="G16" s="77">
        <f t="shared" ref="G16:H17" si="3">F16</f>
        <v>5000</v>
      </c>
      <c r="H16" s="77">
        <f t="shared" si="3"/>
        <v>5000</v>
      </c>
      <c r="I16" s="138">
        <f t="shared" si="1"/>
        <v>61.227815513998095</v>
      </c>
      <c r="J16" s="138">
        <f t="shared" si="0"/>
        <v>76.923076923076934</v>
      </c>
      <c r="K16" s="138">
        <f t="shared" si="0"/>
        <v>100</v>
      </c>
      <c r="L16" s="138">
        <f t="shared" si="0"/>
        <v>100</v>
      </c>
    </row>
    <row r="17" spans="1:19" ht="12" customHeight="1">
      <c r="A17" s="269"/>
      <c r="B17" s="281">
        <v>329</v>
      </c>
      <c r="C17" s="283" t="s">
        <v>144</v>
      </c>
      <c r="D17" s="105">
        <v>34032.959999999999</v>
      </c>
      <c r="E17" s="77">
        <v>27500</v>
      </c>
      <c r="F17" s="182">
        <v>8750</v>
      </c>
      <c r="G17" s="77">
        <f t="shared" si="3"/>
        <v>8750</v>
      </c>
      <c r="H17" s="77">
        <f t="shared" si="3"/>
        <v>8750</v>
      </c>
      <c r="I17" s="133">
        <f t="shared" si="1"/>
        <v>80.804020572997473</v>
      </c>
      <c r="J17" s="133">
        <f t="shared" si="0"/>
        <v>31.818181818181817</v>
      </c>
      <c r="K17" s="133">
        <f t="shared" si="0"/>
        <v>100</v>
      </c>
      <c r="L17" s="133">
        <f t="shared" si="0"/>
        <v>100</v>
      </c>
    </row>
    <row r="18" spans="1:19" ht="12" customHeight="1">
      <c r="A18" s="371" t="s">
        <v>136</v>
      </c>
      <c r="B18" s="371"/>
      <c r="C18" s="371"/>
      <c r="D18" s="72">
        <f t="shared" ref="D18:H21" si="4">D19</f>
        <v>1330</v>
      </c>
      <c r="E18" s="72">
        <f t="shared" si="4"/>
        <v>3500</v>
      </c>
      <c r="F18" s="177">
        <f t="shared" si="4"/>
        <v>1200</v>
      </c>
      <c r="G18" s="72">
        <f t="shared" si="4"/>
        <v>1200</v>
      </c>
      <c r="H18" s="72">
        <f t="shared" si="4"/>
        <v>1200</v>
      </c>
      <c r="I18" s="134">
        <f t="shared" si="1"/>
        <v>263.15789473684214</v>
      </c>
      <c r="J18" s="134">
        <f t="shared" si="0"/>
        <v>34.285714285714285</v>
      </c>
      <c r="K18" s="134">
        <f t="shared" si="0"/>
        <v>100</v>
      </c>
      <c r="L18" s="134">
        <f t="shared" si="0"/>
        <v>100</v>
      </c>
    </row>
    <row r="19" spans="1:19" ht="12" customHeight="1">
      <c r="A19" s="374" t="s">
        <v>137</v>
      </c>
      <c r="B19" s="374"/>
      <c r="C19" s="374"/>
      <c r="D19" s="73">
        <f t="shared" si="4"/>
        <v>1330</v>
      </c>
      <c r="E19" s="73">
        <f t="shared" si="4"/>
        <v>3500</v>
      </c>
      <c r="F19" s="178">
        <f t="shared" si="4"/>
        <v>1200</v>
      </c>
      <c r="G19" s="73">
        <f t="shared" si="4"/>
        <v>1200</v>
      </c>
      <c r="H19" s="73">
        <f t="shared" si="4"/>
        <v>1200</v>
      </c>
      <c r="I19" s="135">
        <f t="shared" si="1"/>
        <v>263.15789473684214</v>
      </c>
      <c r="J19" s="135">
        <f t="shared" si="0"/>
        <v>34.285714285714285</v>
      </c>
      <c r="K19" s="135">
        <f t="shared" si="0"/>
        <v>100</v>
      </c>
      <c r="L19" s="135">
        <f t="shared" si="0"/>
        <v>100</v>
      </c>
    </row>
    <row r="20" spans="1:19" ht="12" customHeight="1">
      <c r="A20" s="375" t="s">
        <v>54</v>
      </c>
      <c r="B20" s="375"/>
      <c r="C20" s="375"/>
      <c r="D20" s="74">
        <f t="shared" si="4"/>
        <v>1330</v>
      </c>
      <c r="E20" s="74">
        <f t="shared" si="4"/>
        <v>3500</v>
      </c>
      <c r="F20" s="179">
        <f t="shared" si="4"/>
        <v>1200</v>
      </c>
      <c r="G20" s="74">
        <f t="shared" si="4"/>
        <v>1200</v>
      </c>
      <c r="H20" s="74">
        <f t="shared" si="4"/>
        <v>1200</v>
      </c>
      <c r="I20" s="136">
        <f t="shared" si="1"/>
        <v>263.15789473684214</v>
      </c>
      <c r="J20" s="136">
        <f t="shared" si="0"/>
        <v>34.285714285714285</v>
      </c>
      <c r="K20" s="136">
        <f t="shared" si="0"/>
        <v>100</v>
      </c>
      <c r="L20" s="136">
        <f t="shared" si="0"/>
        <v>100</v>
      </c>
    </row>
    <row r="21" spans="1:19" ht="12" customHeight="1">
      <c r="A21" s="372" t="s">
        <v>138</v>
      </c>
      <c r="B21" s="372"/>
      <c r="C21" s="372"/>
      <c r="D21" s="75">
        <f t="shared" si="4"/>
        <v>1330</v>
      </c>
      <c r="E21" s="75">
        <f t="shared" si="4"/>
        <v>3500</v>
      </c>
      <c r="F21" s="180">
        <f t="shared" si="4"/>
        <v>1200</v>
      </c>
      <c r="G21" s="75">
        <f t="shared" si="4"/>
        <v>1200</v>
      </c>
      <c r="H21" s="75">
        <f t="shared" si="4"/>
        <v>1200</v>
      </c>
      <c r="I21" s="137">
        <f t="shared" si="1"/>
        <v>263.15789473684214</v>
      </c>
      <c r="J21" s="137">
        <f t="shared" si="0"/>
        <v>34.285714285714285</v>
      </c>
      <c r="K21" s="137">
        <f t="shared" si="0"/>
        <v>100</v>
      </c>
      <c r="L21" s="137">
        <f t="shared" si="0"/>
        <v>100</v>
      </c>
    </row>
    <row r="22" spans="1:19" ht="12" customHeight="1">
      <c r="A22" s="269"/>
      <c r="B22" s="270">
        <v>3</v>
      </c>
      <c r="C22" s="271" t="s">
        <v>56</v>
      </c>
      <c r="D22" s="71">
        <f>D23</f>
        <v>1330</v>
      </c>
      <c r="E22" s="71">
        <f>E23</f>
        <v>3500</v>
      </c>
      <c r="F22" s="176">
        <f>F23</f>
        <v>1200</v>
      </c>
      <c r="G22" s="71">
        <f>G23</f>
        <v>1200</v>
      </c>
      <c r="H22" s="71">
        <f>H23</f>
        <v>1200</v>
      </c>
      <c r="I22" s="133">
        <f t="shared" si="1"/>
        <v>263.15789473684214</v>
      </c>
      <c r="J22" s="133">
        <f t="shared" si="0"/>
        <v>34.285714285714285</v>
      </c>
      <c r="K22" s="133">
        <f t="shared" si="0"/>
        <v>100</v>
      </c>
      <c r="L22" s="133">
        <f t="shared" si="0"/>
        <v>100</v>
      </c>
    </row>
    <row r="23" spans="1:19" ht="12" customHeight="1">
      <c r="A23" s="269"/>
      <c r="B23" s="270">
        <v>38</v>
      </c>
      <c r="C23" s="271" t="s">
        <v>139</v>
      </c>
      <c r="D23" s="76">
        <f>SUM(D24:D24)</f>
        <v>1330</v>
      </c>
      <c r="E23" s="76">
        <f>SUM(E24:E24)</f>
        <v>3500</v>
      </c>
      <c r="F23" s="181">
        <f>SUM(F24:F24)</f>
        <v>1200</v>
      </c>
      <c r="G23" s="76">
        <f>SUM(G24:G24)</f>
        <v>1200</v>
      </c>
      <c r="H23" s="76">
        <f>SUM(H24:H24)</f>
        <v>1200</v>
      </c>
      <c r="I23" s="133">
        <f t="shared" si="1"/>
        <v>263.15789473684214</v>
      </c>
      <c r="J23" s="133">
        <f t="shared" ref="J23:J88" si="5">F23/E23*100</f>
        <v>34.285714285714285</v>
      </c>
      <c r="K23" s="133">
        <f t="shared" ref="K23:K88" si="6">G23/F23*100</f>
        <v>100</v>
      </c>
      <c r="L23" s="133">
        <f t="shared" ref="L23:L88" si="7">H23/G23*100</f>
        <v>100</v>
      </c>
    </row>
    <row r="24" spans="1:19" ht="12" customHeight="1">
      <c r="A24" s="269"/>
      <c r="B24" s="281">
        <v>381</v>
      </c>
      <c r="C24" s="283" t="s">
        <v>30</v>
      </c>
      <c r="D24" s="105">
        <v>1330</v>
      </c>
      <c r="E24" s="77">
        <v>3500</v>
      </c>
      <c r="F24" s="182">
        <v>1200</v>
      </c>
      <c r="G24" s="77">
        <v>1200</v>
      </c>
      <c r="H24" s="77">
        <v>1200</v>
      </c>
      <c r="I24" s="133">
        <f t="shared" si="1"/>
        <v>263.15789473684214</v>
      </c>
      <c r="J24" s="133">
        <f t="shared" si="5"/>
        <v>34.285714285714285</v>
      </c>
      <c r="K24" s="133">
        <f t="shared" si="6"/>
        <v>100</v>
      </c>
      <c r="L24" s="133">
        <f t="shared" si="7"/>
        <v>100</v>
      </c>
    </row>
    <row r="25" spans="1:19" ht="12" customHeight="1">
      <c r="A25" s="373" t="s">
        <v>140</v>
      </c>
      <c r="B25" s="373"/>
      <c r="C25" s="373"/>
      <c r="D25" s="70">
        <f>D26+D105+D223+D267+D321+D354+D371+D422+D470</f>
        <v>2136282.46</v>
      </c>
      <c r="E25" s="70">
        <f>E26+E105+E223+E267+E321+E354+E371+E422+E470</f>
        <v>1591732</v>
      </c>
      <c r="F25" s="70">
        <f>F26+F105+F223+F267+F321+F354+F371+F422+F470</f>
        <v>2114078</v>
      </c>
      <c r="G25" s="70">
        <f>G26+G105+G223+G267+G321+G354+G371+G422+G470</f>
        <v>2118607.145</v>
      </c>
      <c r="H25" s="70">
        <f>H26+H105+H223+H267+H321+H354+H371+H422+H470</f>
        <v>2133873.7079225001</v>
      </c>
      <c r="I25" s="132">
        <f t="shared" si="1"/>
        <v>74.509435423628389</v>
      </c>
      <c r="J25" s="132">
        <f t="shared" si="5"/>
        <v>132.81620272759486</v>
      </c>
      <c r="K25" s="132">
        <f t="shared" si="6"/>
        <v>100.21423736494113</v>
      </c>
      <c r="L25" s="132">
        <f t="shared" si="7"/>
        <v>100.72059432814288</v>
      </c>
    </row>
    <row r="26" spans="1:19" ht="12" customHeight="1">
      <c r="A26" s="370" t="s">
        <v>59</v>
      </c>
      <c r="B26" s="370"/>
      <c r="C26" s="370"/>
      <c r="D26" s="71">
        <f>SUM(D27)</f>
        <v>424905.45999999996</v>
      </c>
      <c r="E26" s="71">
        <f>SUM(E27)</f>
        <v>542237</v>
      </c>
      <c r="F26" s="176">
        <f>SUM(F27)</f>
        <v>564972</v>
      </c>
      <c r="G26" s="71">
        <f>SUM(G27)</f>
        <v>569325.84499999997</v>
      </c>
      <c r="H26" s="71">
        <f>SUM(H27)</f>
        <v>569786.70792249998</v>
      </c>
      <c r="I26" s="133">
        <f t="shared" si="1"/>
        <v>127.61356373250653</v>
      </c>
      <c r="J26" s="133">
        <f t="shared" si="5"/>
        <v>104.19281605644764</v>
      </c>
      <c r="K26" s="133">
        <f t="shared" si="6"/>
        <v>100.7706302259227</v>
      </c>
      <c r="L26" s="133">
        <f t="shared" si="7"/>
        <v>100.08094888481658</v>
      </c>
      <c r="S26" s="359"/>
    </row>
    <row r="27" spans="1:19" ht="12" customHeight="1">
      <c r="A27" s="371" t="s">
        <v>294</v>
      </c>
      <c r="B27" s="371"/>
      <c r="C27" s="371"/>
      <c r="D27" s="72">
        <f>SUM(D28,D46,D52,D63,D69,D87,D95)</f>
        <v>424905.45999999996</v>
      </c>
      <c r="E27" s="72">
        <f>SUM(E28,E46,E52,E63,E69,E87,E95)</f>
        <v>542237</v>
      </c>
      <c r="F27" s="177">
        <f>SUM(F28,F46,F52,F63,F69,F87,F95)</f>
        <v>564972</v>
      </c>
      <c r="G27" s="72">
        <f>SUM(G28,G46,G52,G63,G69,G87,G95)</f>
        <v>569325.84499999997</v>
      </c>
      <c r="H27" s="72">
        <f>SUM(H28,H46,H52,H63,H69,H87,H95)</f>
        <v>569786.70792249998</v>
      </c>
      <c r="I27" s="134">
        <f t="shared" si="1"/>
        <v>127.61356373250653</v>
      </c>
      <c r="J27" s="134">
        <f t="shared" si="5"/>
        <v>104.19281605644764</v>
      </c>
      <c r="K27" s="134">
        <f t="shared" si="6"/>
        <v>100.7706302259227</v>
      </c>
      <c r="L27" s="134">
        <f t="shared" si="7"/>
        <v>100.08094888481658</v>
      </c>
    </row>
    <row r="28" spans="1:19" ht="12" customHeight="1">
      <c r="A28" s="374" t="s">
        <v>141</v>
      </c>
      <c r="B28" s="374"/>
      <c r="C28" s="374"/>
      <c r="D28" s="73">
        <f>D29</f>
        <v>154545.46</v>
      </c>
      <c r="E28" s="73">
        <f>E29</f>
        <v>221635</v>
      </c>
      <c r="F28" s="178">
        <f>F29</f>
        <v>232275</v>
      </c>
      <c r="G28" s="73">
        <f>G29</f>
        <v>235310.845</v>
      </c>
      <c r="H28" s="73">
        <f>H29</f>
        <v>235346.70792249998</v>
      </c>
      <c r="I28" s="135">
        <f t="shared" si="1"/>
        <v>143.41087729138081</v>
      </c>
      <c r="J28" s="135">
        <f t="shared" si="5"/>
        <v>104.80068581225891</v>
      </c>
      <c r="K28" s="135">
        <f t="shared" si="6"/>
        <v>101.30700462813476</v>
      </c>
      <c r="L28" s="135">
        <f t="shared" si="7"/>
        <v>100.01524065858503</v>
      </c>
      <c r="O28" s="202"/>
      <c r="S28" s="202"/>
    </row>
    <row r="29" spans="1:19" ht="12" customHeight="1">
      <c r="A29" s="375" t="s">
        <v>54</v>
      </c>
      <c r="B29" s="375"/>
      <c r="C29" s="375"/>
      <c r="D29" s="78">
        <f>D31</f>
        <v>154545.46</v>
      </c>
      <c r="E29" s="78">
        <f>E31</f>
        <v>221635</v>
      </c>
      <c r="F29" s="183">
        <f>F31</f>
        <v>232275</v>
      </c>
      <c r="G29" s="78">
        <f>G31</f>
        <v>235310.845</v>
      </c>
      <c r="H29" s="78">
        <f>H31</f>
        <v>235346.70792249998</v>
      </c>
      <c r="I29" s="136">
        <f t="shared" si="1"/>
        <v>143.41087729138081</v>
      </c>
      <c r="J29" s="136">
        <f t="shared" si="5"/>
        <v>104.80068581225891</v>
      </c>
      <c r="K29" s="136">
        <f t="shared" si="6"/>
        <v>101.30700462813476</v>
      </c>
      <c r="L29" s="136">
        <f t="shared" si="7"/>
        <v>100.01524065858503</v>
      </c>
      <c r="O29" s="202"/>
      <c r="S29" s="202"/>
    </row>
    <row r="30" spans="1:19" ht="12" customHeight="1">
      <c r="A30" s="372" t="s">
        <v>55</v>
      </c>
      <c r="B30" s="372"/>
      <c r="C30" s="372"/>
      <c r="D30" s="272">
        <f>D28</f>
        <v>154545.46</v>
      </c>
      <c r="E30" s="103">
        <f>E28</f>
        <v>221635</v>
      </c>
      <c r="F30" s="184">
        <f>F28</f>
        <v>232275</v>
      </c>
      <c r="G30" s="103">
        <f>G28</f>
        <v>235310.845</v>
      </c>
      <c r="H30" s="103">
        <f>H28</f>
        <v>235346.70792249998</v>
      </c>
      <c r="I30" s="139">
        <f t="shared" si="1"/>
        <v>143.41087729138081</v>
      </c>
      <c r="J30" s="139">
        <f t="shared" si="5"/>
        <v>104.80068581225891</v>
      </c>
      <c r="K30" s="139">
        <f t="shared" si="6"/>
        <v>101.30700462813476</v>
      </c>
      <c r="L30" s="139">
        <f t="shared" si="7"/>
        <v>100.01524065858503</v>
      </c>
      <c r="O30" s="202"/>
      <c r="S30" s="202"/>
    </row>
    <row r="31" spans="1:19" ht="12" customHeight="1">
      <c r="A31" s="269"/>
      <c r="B31" s="270">
        <v>3</v>
      </c>
      <c r="C31" s="271" t="s">
        <v>56</v>
      </c>
      <c r="D31" s="79">
        <f t="shared" ref="D31:E31" si="8">SUM(D32,D36,D41,D44)</f>
        <v>154545.46</v>
      </c>
      <c r="E31" s="79">
        <f t="shared" si="8"/>
        <v>221635</v>
      </c>
      <c r="F31" s="185">
        <f>SUM(F32,F36,F41,F44)</f>
        <v>232275</v>
      </c>
      <c r="G31" s="79">
        <f t="shared" ref="G31" si="9">SUM(G32,G36,G41,G44)</f>
        <v>235310.845</v>
      </c>
      <c r="H31" s="79">
        <f>SUM(H32,H36,H41,H44)</f>
        <v>235346.70792249998</v>
      </c>
      <c r="I31" s="133">
        <f t="shared" si="1"/>
        <v>143.41087729138081</v>
      </c>
      <c r="J31" s="133">
        <f t="shared" si="5"/>
        <v>104.80068581225891</v>
      </c>
      <c r="K31" s="133">
        <f t="shared" si="6"/>
        <v>101.30700462813476</v>
      </c>
      <c r="L31" s="133">
        <f t="shared" si="7"/>
        <v>100.01524065858503</v>
      </c>
      <c r="O31" s="202"/>
      <c r="Q31" s="364"/>
      <c r="S31" s="202"/>
    </row>
    <row r="32" spans="1:19" ht="12" customHeight="1">
      <c r="A32" s="269"/>
      <c r="B32" s="270">
        <v>31</v>
      </c>
      <c r="C32" s="271" t="s">
        <v>142</v>
      </c>
      <c r="D32" s="79">
        <f>SUM(D33,D34,D35)</f>
        <v>61445.46</v>
      </c>
      <c r="E32" s="79">
        <f>SUM(E33,E34,E35)</f>
        <v>67300</v>
      </c>
      <c r="F32" s="185">
        <f>SUM(F33,F34,F35)</f>
        <v>71690</v>
      </c>
      <c r="G32" s="79">
        <f>SUM(G33,G34,G35)</f>
        <v>71725.845000000001</v>
      </c>
      <c r="H32" s="79">
        <f>SUM(H33,H34,H35)</f>
        <v>71761.707922499991</v>
      </c>
      <c r="I32" s="133">
        <f t="shared" si="1"/>
        <v>109.52802696895752</v>
      </c>
      <c r="J32" s="133">
        <f t="shared" si="5"/>
        <v>106.52303120356612</v>
      </c>
      <c r="K32" s="133">
        <f t="shared" si="6"/>
        <v>100.05</v>
      </c>
      <c r="L32" s="133">
        <f t="shared" si="7"/>
        <v>100.05</v>
      </c>
      <c r="O32" s="202"/>
      <c r="Q32" s="364"/>
      <c r="S32" s="202"/>
    </row>
    <row r="33" spans="1:19" ht="12" customHeight="1">
      <c r="A33" s="269"/>
      <c r="B33" s="281">
        <v>311</v>
      </c>
      <c r="C33" s="283" t="s">
        <v>143</v>
      </c>
      <c r="D33" s="105">
        <v>43445.46</v>
      </c>
      <c r="E33" s="105">
        <v>56000</v>
      </c>
      <c r="F33" s="182">
        <v>58800</v>
      </c>
      <c r="G33" s="77">
        <f>F33*100.05%</f>
        <v>58829.399999999994</v>
      </c>
      <c r="H33" s="77">
        <f>G33*100.05%</f>
        <v>58858.814699999988</v>
      </c>
      <c r="I33" s="133">
        <f t="shared" si="1"/>
        <v>128.89724265780592</v>
      </c>
      <c r="J33" s="133">
        <f t="shared" si="5"/>
        <v>105</v>
      </c>
      <c r="K33" s="133">
        <f t="shared" si="6"/>
        <v>100.05</v>
      </c>
      <c r="L33" s="133">
        <f t="shared" si="7"/>
        <v>100.05</v>
      </c>
      <c r="O33" s="202"/>
      <c r="Q33" s="364"/>
      <c r="S33" s="202"/>
    </row>
    <row r="34" spans="1:19" ht="12" customHeight="1">
      <c r="A34" s="269"/>
      <c r="B34" s="281">
        <v>312</v>
      </c>
      <c r="C34" s="283" t="s">
        <v>64</v>
      </c>
      <c r="D34" s="105">
        <v>3000</v>
      </c>
      <c r="E34" s="105">
        <v>2000</v>
      </c>
      <c r="F34" s="182">
        <v>3125</v>
      </c>
      <c r="G34" s="77">
        <f t="shared" ref="G34:H35" si="10">F34*100.05%</f>
        <v>3126.5625</v>
      </c>
      <c r="H34" s="77">
        <f t="shared" si="10"/>
        <v>3128.1257812499998</v>
      </c>
      <c r="I34" s="133">
        <f t="shared" si="1"/>
        <v>66.666666666666657</v>
      </c>
      <c r="J34" s="133">
        <f t="shared" si="5"/>
        <v>156.25</v>
      </c>
      <c r="K34" s="133">
        <f t="shared" si="6"/>
        <v>100.05</v>
      </c>
      <c r="L34" s="133">
        <f t="shared" si="7"/>
        <v>100.05</v>
      </c>
      <c r="O34" s="202"/>
      <c r="Q34" s="364"/>
      <c r="S34" s="202"/>
    </row>
    <row r="35" spans="1:19" ht="12" customHeight="1">
      <c r="A35" s="269"/>
      <c r="B35" s="281">
        <v>313</v>
      </c>
      <c r="C35" s="283" t="s">
        <v>28</v>
      </c>
      <c r="D35" s="105">
        <v>15000</v>
      </c>
      <c r="E35" s="105">
        <v>9300</v>
      </c>
      <c r="F35" s="182">
        <v>9765</v>
      </c>
      <c r="G35" s="77">
        <f t="shared" si="10"/>
        <v>9769.8824999999997</v>
      </c>
      <c r="H35" s="77">
        <f t="shared" si="10"/>
        <v>9774.76744125</v>
      </c>
      <c r="I35" s="133">
        <f t="shared" si="1"/>
        <v>62</v>
      </c>
      <c r="J35" s="133">
        <f t="shared" si="5"/>
        <v>105</v>
      </c>
      <c r="K35" s="133">
        <f t="shared" si="6"/>
        <v>100.05</v>
      </c>
      <c r="L35" s="133">
        <f t="shared" si="7"/>
        <v>100.05</v>
      </c>
      <c r="O35" s="202"/>
      <c r="Q35" s="364"/>
      <c r="S35" s="202"/>
    </row>
    <row r="36" spans="1:19" ht="12" customHeight="1">
      <c r="A36" s="269"/>
      <c r="B36" s="270">
        <v>32</v>
      </c>
      <c r="C36" s="271" t="s">
        <v>57</v>
      </c>
      <c r="D36" s="79">
        <f>SUM(D37:D40)</f>
        <v>91500</v>
      </c>
      <c r="E36" s="79">
        <f>SUM(E37:E40)</f>
        <v>135335</v>
      </c>
      <c r="F36" s="185">
        <f>SUM(F37:F40)</f>
        <v>147585</v>
      </c>
      <c r="G36" s="79">
        <f>SUM(G37:G40)</f>
        <v>150585</v>
      </c>
      <c r="H36" s="79">
        <f>SUM(H37:H40)</f>
        <v>150585</v>
      </c>
      <c r="I36" s="133">
        <f t="shared" si="1"/>
        <v>147.9071038251366</v>
      </c>
      <c r="J36" s="133">
        <f t="shared" si="5"/>
        <v>109.05161266486867</v>
      </c>
      <c r="K36" s="133">
        <f t="shared" si="6"/>
        <v>102.03272690314056</v>
      </c>
      <c r="L36" s="133">
        <f t="shared" si="7"/>
        <v>100</v>
      </c>
      <c r="O36" s="202"/>
      <c r="Q36" s="364"/>
      <c r="S36" s="202"/>
    </row>
    <row r="37" spans="1:19" ht="12" customHeight="1">
      <c r="A37" s="269"/>
      <c r="B37" s="281">
        <v>321</v>
      </c>
      <c r="C37" s="283" t="s">
        <v>65</v>
      </c>
      <c r="D37" s="105">
        <v>1500</v>
      </c>
      <c r="E37" s="105">
        <v>335</v>
      </c>
      <c r="F37" s="182">
        <v>335</v>
      </c>
      <c r="G37" s="77">
        <f>F37</f>
        <v>335</v>
      </c>
      <c r="H37" s="77">
        <f>G37</f>
        <v>335</v>
      </c>
      <c r="I37" s="133">
        <f t="shared" si="1"/>
        <v>22.333333333333332</v>
      </c>
      <c r="J37" s="133">
        <f t="shared" si="5"/>
        <v>100</v>
      </c>
      <c r="K37" s="133">
        <f t="shared" si="6"/>
        <v>100</v>
      </c>
      <c r="L37" s="133">
        <f t="shared" si="7"/>
        <v>100</v>
      </c>
      <c r="O37" s="202"/>
      <c r="Q37" s="364"/>
      <c r="S37" s="202"/>
    </row>
    <row r="38" spans="1:19" ht="12" customHeight="1">
      <c r="A38" s="269"/>
      <c r="B38" s="281">
        <v>322</v>
      </c>
      <c r="C38" s="283" t="s">
        <v>60</v>
      </c>
      <c r="D38" s="105">
        <v>20000</v>
      </c>
      <c r="E38" s="105">
        <v>19000</v>
      </c>
      <c r="F38" s="182">
        <v>27250</v>
      </c>
      <c r="G38" s="77">
        <v>28000</v>
      </c>
      <c r="H38" s="77">
        <v>28000</v>
      </c>
      <c r="I38" s="133">
        <f t="shared" si="1"/>
        <v>95</v>
      </c>
      <c r="J38" s="133">
        <f t="shared" si="5"/>
        <v>143.42105263157893</v>
      </c>
      <c r="K38" s="133">
        <f t="shared" si="6"/>
        <v>102.75229357798166</v>
      </c>
      <c r="L38" s="133">
        <f t="shared" si="7"/>
        <v>100</v>
      </c>
      <c r="O38" s="202"/>
      <c r="Q38" s="364"/>
      <c r="S38" s="359"/>
    </row>
    <row r="39" spans="1:19" ht="12" customHeight="1">
      <c r="A39" s="269"/>
      <c r="B39" s="281">
        <v>323</v>
      </c>
      <c r="C39" s="283" t="s">
        <v>58</v>
      </c>
      <c r="D39" s="105">
        <v>60000</v>
      </c>
      <c r="E39" s="105">
        <v>89000</v>
      </c>
      <c r="F39" s="182">
        <v>90000</v>
      </c>
      <c r="G39" s="77">
        <v>92250</v>
      </c>
      <c r="H39" s="77">
        <v>92250</v>
      </c>
      <c r="I39" s="133">
        <f t="shared" si="1"/>
        <v>148.33333333333334</v>
      </c>
      <c r="J39" s="133">
        <f t="shared" si="5"/>
        <v>101.12359550561798</v>
      </c>
      <c r="K39" s="133">
        <f t="shared" si="6"/>
        <v>102.49999999999999</v>
      </c>
      <c r="L39" s="133">
        <f t="shared" si="7"/>
        <v>100</v>
      </c>
      <c r="O39" s="202"/>
      <c r="Q39" s="364"/>
    </row>
    <row r="40" spans="1:19" ht="12" customHeight="1">
      <c r="A40" s="269"/>
      <c r="B40" s="281">
        <v>329</v>
      </c>
      <c r="C40" s="283" t="s">
        <v>144</v>
      </c>
      <c r="D40" s="105">
        <v>10000</v>
      </c>
      <c r="E40" s="105">
        <v>27000</v>
      </c>
      <c r="F40" s="182">
        <v>30000</v>
      </c>
      <c r="G40" s="77">
        <v>30000</v>
      </c>
      <c r="H40" s="77">
        <v>30000</v>
      </c>
      <c r="I40" s="133">
        <f t="shared" si="1"/>
        <v>270</v>
      </c>
      <c r="J40" s="133">
        <f t="shared" si="5"/>
        <v>111.11111111111111</v>
      </c>
      <c r="K40" s="133">
        <f t="shared" si="6"/>
        <v>100</v>
      </c>
      <c r="L40" s="133">
        <f t="shared" si="7"/>
        <v>100</v>
      </c>
      <c r="O40" s="202"/>
      <c r="Q40" s="364"/>
    </row>
    <row r="41" spans="1:19" ht="12" customHeight="1">
      <c r="A41" s="269"/>
      <c r="B41" s="270">
        <v>34</v>
      </c>
      <c r="C41" s="271" t="s">
        <v>131</v>
      </c>
      <c r="D41" s="76">
        <f>SUM(D42:D43)</f>
        <v>1600</v>
      </c>
      <c r="E41" s="76">
        <f t="shared" ref="E41:H41" si="11">SUM(E42:E43)</f>
        <v>13000</v>
      </c>
      <c r="F41" s="181">
        <f t="shared" si="11"/>
        <v>7000</v>
      </c>
      <c r="G41" s="76">
        <f t="shared" si="11"/>
        <v>7000</v>
      </c>
      <c r="H41" s="76">
        <f t="shared" si="11"/>
        <v>7000</v>
      </c>
      <c r="I41" s="133">
        <f t="shared" si="1"/>
        <v>812.5</v>
      </c>
      <c r="J41" s="133">
        <f t="shared" si="5"/>
        <v>53.846153846153847</v>
      </c>
      <c r="K41" s="133">
        <f t="shared" si="6"/>
        <v>100</v>
      </c>
      <c r="L41" s="133">
        <f t="shared" si="7"/>
        <v>100</v>
      </c>
      <c r="O41" s="202"/>
      <c r="Q41" s="364"/>
    </row>
    <row r="42" spans="1:19" ht="12" customHeight="1">
      <c r="A42" s="269"/>
      <c r="B42" s="281">
        <v>342</v>
      </c>
      <c r="C42" s="283" t="s">
        <v>313</v>
      </c>
      <c r="D42" s="105">
        <v>0</v>
      </c>
      <c r="E42" s="105">
        <v>11000</v>
      </c>
      <c r="F42" s="182">
        <v>5000</v>
      </c>
      <c r="G42" s="77">
        <v>5000</v>
      </c>
      <c r="H42" s="77">
        <v>5000</v>
      </c>
      <c r="I42" s="133" t="e">
        <f t="shared" si="1"/>
        <v>#DIV/0!</v>
      </c>
      <c r="J42" s="133">
        <f t="shared" si="5"/>
        <v>45.454545454545453</v>
      </c>
      <c r="K42" s="133">
        <f t="shared" si="6"/>
        <v>100</v>
      </c>
      <c r="L42" s="133">
        <f t="shared" si="7"/>
        <v>100</v>
      </c>
      <c r="O42" s="202"/>
      <c r="Q42" s="364"/>
    </row>
    <row r="43" spans="1:19" ht="12" customHeight="1">
      <c r="A43" s="269"/>
      <c r="B43" s="281">
        <v>343</v>
      </c>
      <c r="C43" s="283" t="s">
        <v>130</v>
      </c>
      <c r="D43" s="105">
        <v>1600</v>
      </c>
      <c r="E43" s="105">
        <v>2000</v>
      </c>
      <c r="F43" s="186">
        <v>2000</v>
      </c>
      <c r="G43" s="105">
        <v>2000</v>
      </c>
      <c r="H43" s="105">
        <v>2000</v>
      </c>
      <c r="I43" s="133">
        <f t="shared" si="1"/>
        <v>125</v>
      </c>
      <c r="J43" s="133">
        <f t="shared" si="5"/>
        <v>100</v>
      </c>
      <c r="K43" s="133">
        <f t="shared" si="6"/>
        <v>100</v>
      </c>
      <c r="L43" s="133">
        <f t="shared" si="7"/>
        <v>100</v>
      </c>
      <c r="O43" s="202"/>
      <c r="Q43" s="364"/>
    </row>
    <row r="44" spans="1:19" s="295" customFormat="1" ht="12" customHeight="1">
      <c r="A44" s="351"/>
      <c r="B44" s="270">
        <v>36</v>
      </c>
      <c r="C44" s="271" t="s">
        <v>272</v>
      </c>
      <c r="D44" s="79">
        <f>D45</f>
        <v>0</v>
      </c>
      <c r="E44" s="79">
        <f t="shared" ref="E44:H44" si="12">E45</f>
        <v>6000</v>
      </c>
      <c r="F44" s="185">
        <f t="shared" si="12"/>
        <v>6000</v>
      </c>
      <c r="G44" s="79">
        <f t="shared" si="12"/>
        <v>6000</v>
      </c>
      <c r="H44" s="79">
        <f t="shared" si="12"/>
        <v>6000</v>
      </c>
      <c r="I44" s="140" t="e">
        <f t="shared" ref="I44:I45" si="13">E44/D44*100</f>
        <v>#DIV/0!</v>
      </c>
      <c r="J44" s="140">
        <f t="shared" ref="J44:J45" si="14">F44/E44*100</f>
        <v>100</v>
      </c>
      <c r="K44" s="140">
        <f t="shared" ref="K44:K45" si="15">G44/F44*100</f>
        <v>100</v>
      </c>
      <c r="L44" s="140">
        <f t="shared" ref="L44:L45" si="16">H44/G44*100</f>
        <v>100</v>
      </c>
      <c r="O44" s="202"/>
      <c r="Q44" s="364"/>
    </row>
    <row r="45" spans="1:19" ht="12" customHeight="1">
      <c r="A45" s="269"/>
      <c r="B45" s="281">
        <v>363</v>
      </c>
      <c r="C45" s="283" t="s">
        <v>79</v>
      </c>
      <c r="D45" s="105">
        <v>0</v>
      </c>
      <c r="E45" s="105">
        <v>6000</v>
      </c>
      <c r="F45" s="186">
        <v>6000</v>
      </c>
      <c r="G45" s="105">
        <v>6000</v>
      </c>
      <c r="H45" s="105">
        <v>6000</v>
      </c>
      <c r="I45" s="133" t="e">
        <f t="shared" si="13"/>
        <v>#DIV/0!</v>
      </c>
      <c r="J45" s="133">
        <f t="shared" si="14"/>
        <v>100</v>
      </c>
      <c r="K45" s="133">
        <f t="shared" si="15"/>
        <v>100</v>
      </c>
      <c r="L45" s="133">
        <f t="shared" si="16"/>
        <v>100</v>
      </c>
      <c r="O45" s="202"/>
      <c r="Q45" s="364"/>
    </row>
    <row r="46" spans="1:19" ht="12" customHeight="1">
      <c r="A46" s="374" t="s">
        <v>145</v>
      </c>
      <c r="B46" s="374"/>
      <c r="C46" s="374"/>
      <c r="D46" s="73">
        <f t="shared" ref="D46:H49" si="17">D47</f>
        <v>3200</v>
      </c>
      <c r="E46" s="73">
        <f t="shared" si="17"/>
        <v>10000</v>
      </c>
      <c r="F46" s="178">
        <f t="shared" si="17"/>
        <v>10000</v>
      </c>
      <c r="G46" s="73">
        <f t="shared" si="17"/>
        <v>10000</v>
      </c>
      <c r="H46" s="73">
        <f t="shared" si="17"/>
        <v>10000</v>
      </c>
      <c r="I46" s="135">
        <v>0</v>
      </c>
      <c r="J46" s="135">
        <v>0</v>
      </c>
      <c r="K46" s="135">
        <f t="shared" si="6"/>
        <v>100</v>
      </c>
      <c r="L46" s="135">
        <f t="shared" si="7"/>
        <v>100</v>
      </c>
      <c r="O46" s="202"/>
      <c r="Q46" s="364"/>
    </row>
    <row r="47" spans="1:19" ht="12" customHeight="1">
      <c r="A47" s="375" t="s">
        <v>54</v>
      </c>
      <c r="B47" s="375"/>
      <c r="C47" s="375"/>
      <c r="D47" s="74">
        <f t="shared" si="17"/>
        <v>3200</v>
      </c>
      <c r="E47" s="74">
        <f t="shared" si="17"/>
        <v>10000</v>
      </c>
      <c r="F47" s="179">
        <f t="shared" si="17"/>
        <v>10000</v>
      </c>
      <c r="G47" s="74">
        <f t="shared" si="17"/>
        <v>10000</v>
      </c>
      <c r="H47" s="74">
        <f t="shared" si="17"/>
        <v>10000</v>
      </c>
      <c r="I47" s="136">
        <v>0</v>
      </c>
      <c r="J47" s="136">
        <v>0</v>
      </c>
      <c r="K47" s="136">
        <f t="shared" si="6"/>
        <v>100</v>
      </c>
      <c r="L47" s="136">
        <f t="shared" si="7"/>
        <v>100</v>
      </c>
      <c r="O47" s="202"/>
      <c r="Q47" s="359"/>
      <c r="S47" s="202"/>
    </row>
    <row r="48" spans="1:19" ht="12" customHeight="1">
      <c r="A48" s="372" t="s">
        <v>55</v>
      </c>
      <c r="B48" s="372"/>
      <c r="C48" s="372"/>
      <c r="D48" s="75">
        <f t="shared" si="17"/>
        <v>3200</v>
      </c>
      <c r="E48" s="75">
        <f t="shared" si="17"/>
        <v>10000</v>
      </c>
      <c r="F48" s="180">
        <f t="shared" si="17"/>
        <v>10000</v>
      </c>
      <c r="G48" s="75">
        <f t="shared" si="17"/>
        <v>10000</v>
      </c>
      <c r="H48" s="75">
        <f t="shared" si="17"/>
        <v>10000</v>
      </c>
      <c r="I48" s="137">
        <v>0</v>
      </c>
      <c r="J48" s="137">
        <v>0</v>
      </c>
      <c r="K48" s="137">
        <f t="shared" si="6"/>
        <v>100</v>
      </c>
      <c r="L48" s="137">
        <f t="shared" si="7"/>
        <v>100</v>
      </c>
      <c r="O48" s="202"/>
      <c r="S48" s="359"/>
    </row>
    <row r="49" spans="1:19" ht="12" customHeight="1">
      <c r="A49" s="269"/>
      <c r="B49" s="270">
        <v>3</v>
      </c>
      <c r="C49" s="271" t="s">
        <v>56</v>
      </c>
      <c r="D49" s="71">
        <f t="shared" si="17"/>
        <v>3200</v>
      </c>
      <c r="E49" s="71">
        <f t="shared" si="17"/>
        <v>10000</v>
      </c>
      <c r="F49" s="176">
        <f t="shared" si="17"/>
        <v>10000</v>
      </c>
      <c r="G49" s="71">
        <f t="shared" si="17"/>
        <v>10000</v>
      </c>
      <c r="H49" s="71">
        <f t="shared" si="17"/>
        <v>10000</v>
      </c>
      <c r="I49" s="133">
        <v>0</v>
      </c>
      <c r="J49" s="133">
        <v>0</v>
      </c>
      <c r="K49" s="133">
        <f t="shared" si="6"/>
        <v>100</v>
      </c>
      <c r="L49" s="133">
        <f t="shared" si="7"/>
        <v>100</v>
      </c>
      <c r="O49" s="202"/>
    </row>
    <row r="50" spans="1:19" ht="12" customHeight="1">
      <c r="A50" s="269"/>
      <c r="B50" s="270">
        <v>38</v>
      </c>
      <c r="C50" s="271" t="s">
        <v>139</v>
      </c>
      <c r="D50" s="76">
        <f>SUM(D51:D51)</f>
        <v>3200</v>
      </c>
      <c r="E50" s="76">
        <f>SUM(E51:E51)</f>
        <v>10000</v>
      </c>
      <c r="F50" s="181">
        <f>SUM(F51:F51)</f>
        <v>10000</v>
      </c>
      <c r="G50" s="76">
        <f>SUM(G51:G51)</f>
        <v>10000</v>
      </c>
      <c r="H50" s="76">
        <f>SUM(H51:H51)</f>
        <v>10000</v>
      </c>
      <c r="I50" s="133">
        <v>0</v>
      </c>
      <c r="J50" s="133">
        <v>0</v>
      </c>
      <c r="K50" s="133">
        <f t="shared" si="6"/>
        <v>100</v>
      </c>
      <c r="L50" s="133">
        <f t="shared" si="7"/>
        <v>100</v>
      </c>
      <c r="O50" s="202"/>
    </row>
    <row r="51" spans="1:19" ht="12" customHeight="1">
      <c r="A51" s="269"/>
      <c r="B51" s="281">
        <v>385</v>
      </c>
      <c r="C51" s="283" t="s">
        <v>248</v>
      </c>
      <c r="D51" s="105">
        <v>3200</v>
      </c>
      <c r="E51" s="105">
        <v>10000</v>
      </c>
      <c r="F51" s="182">
        <v>10000</v>
      </c>
      <c r="G51" s="77">
        <f>F51</f>
        <v>10000</v>
      </c>
      <c r="H51" s="77">
        <f>G51</f>
        <v>10000</v>
      </c>
      <c r="I51" s="133">
        <v>0</v>
      </c>
      <c r="J51" s="133">
        <v>0</v>
      </c>
      <c r="K51" s="133">
        <f t="shared" si="6"/>
        <v>100</v>
      </c>
      <c r="L51" s="133">
        <f t="shared" si="7"/>
        <v>100</v>
      </c>
      <c r="O51" s="202"/>
    </row>
    <row r="52" spans="1:19" ht="12" customHeight="1">
      <c r="A52" s="374" t="s">
        <v>146</v>
      </c>
      <c r="B52" s="374"/>
      <c r="C52" s="374"/>
      <c r="D52" s="73">
        <f>SUM(D53)</f>
        <v>17940</v>
      </c>
      <c r="E52" s="73">
        <f>SUM(E53)</f>
        <v>47500</v>
      </c>
      <c r="F52" s="178">
        <f t="shared" ref="F52:H52" si="18">SUM(F53)</f>
        <v>42870</v>
      </c>
      <c r="G52" s="73">
        <f t="shared" si="18"/>
        <v>41890</v>
      </c>
      <c r="H52" s="73">
        <f t="shared" si="18"/>
        <v>41890</v>
      </c>
      <c r="I52" s="135">
        <f t="shared" si="1"/>
        <v>264.77146042363432</v>
      </c>
      <c r="J52" s="135">
        <f t="shared" si="5"/>
        <v>90.252631578947373</v>
      </c>
      <c r="K52" s="135">
        <f t="shared" si="6"/>
        <v>97.714019127595051</v>
      </c>
      <c r="L52" s="135">
        <f t="shared" si="7"/>
        <v>100</v>
      </c>
      <c r="O52" s="202"/>
    </row>
    <row r="53" spans="1:19" ht="12" customHeight="1">
      <c r="A53" s="375" t="s">
        <v>147</v>
      </c>
      <c r="B53" s="375"/>
      <c r="C53" s="375"/>
      <c r="D53" s="74">
        <f>D55+D60</f>
        <v>17940</v>
      </c>
      <c r="E53" s="74">
        <f>E55+E60</f>
        <v>47500</v>
      </c>
      <c r="F53" s="179">
        <f t="shared" ref="F53:H53" si="19">F55+F60</f>
        <v>42870</v>
      </c>
      <c r="G53" s="74">
        <f t="shared" si="19"/>
        <v>41890</v>
      </c>
      <c r="H53" s="74">
        <f t="shared" si="19"/>
        <v>41890</v>
      </c>
      <c r="I53" s="136">
        <f t="shared" si="1"/>
        <v>264.77146042363432</v>
      </c>
      <c r="J53" s="136">
        <f t="shared" si="5"/>
        <v>90.252631578947373</v>
      </c>
      <c r="K53" s="136">
        <f t="shared" si="6"/>
        <v>97.714019127595051</v>
      </c>
      <c r="L53" s="136">
        <f t="shared" si="7"/>
        <v>100</v>
      </c>
      <c r="O53" s="202"/>
    </row>
    <row r="54" spans="1:19" ht="12" customHeight="1">
      <c r="A54" s="372" t="s">
        <v>55</v>
      </c>
      <c r="B54" s="372"/>
      <c r="C54" s="372"/>
      <c r="D54" s="75">
        <f>D55+D60</f>
        <v>17940</v>
      </c>
      <c r="E54" s="75">
        <f>E55+E60</f>
        <v>47500</v>
      </c>
      <c r="F54" s="180">
        <f t="shared" ref="F54:H54" si="20">F55+F60</f>
        <v>42870</v>
      </c>
      <c r="G54" s="75">
        <f t="shared" si="20"/>
        <v>41890</v>
      </c>
      <c r="H54" s="75">
        <f t="shared" si="20"/>
        <v>41890</v>
      </c>
      <c r="I54" s="137">
        <f t="shared" si="1"/>
        <v>264.77146042363432</v>
      </c>
      <c r="J54" s="137">
        <f t="shared" si="5"/>
        <v>90.252631578947373</v>
      </c>
      <c r="K54" s="137">
        <f t="shared" si="6"/>
        <v>97.714019127595051</v>
      </c>
      <c r="L54" s="137">
        <f t="shared" si="7"/>
        <v>100</v>
      </c>
      <c r="O54" s="202"/>
    </row>
    <row r="55" spans="1:19" ht="12" customHeight="1">
      <c r="A55" s="269"/>
      <c r="B55" s="270">
        <v>3</v>
      </c>
      <c r="C55" s="271" t="s">
        <v>56</v>
      </c>
      <c r="D55" s="71">
        <f t="shared" ref="D55:H55" si="21">D56</f>
        <v>16540</v>
      </c>
      <c r="E55" s="71">
        <f t="shared" si="21"/>
        <v>35900</v>
      </c>
      <c r="F55" s="176">
        <f t="shared" si="21"/>
        <v>40370</v>
      </c>
      <c r="G55" s="71">
        <f t="shared" si="21"/>
        <v>40370</v>
      </c>
      <c r="H55" s="71">
        <f t="shared" si="21"/>
        <v>40370</v>
      </c>
      <c r="I55" s="133">
        <f t="shared" si="1"/>
        <v>217.04957678355501</v>
      </c>
      <c r="J55" s="133">
        <f t="shared" si="5"/>
        <v>112.45125348189416</v>
      </c>
      <c r="K55" s="133">
        <f t="shared" si="6"/>
        <v>100</v>
      </c>
      <c r="L55" s="133">
        <f t="shared" si="7"/>
        <v>100</v>
      </c>
      <c r="O55" s="202"/>
      <c r="S55" s="202"/>
    </row>
    <row r="56" spans="1:19" ht="12" customHeight="1">
      <c r="A56" s="269"/>
      <c r="B56" s="270">
        <v>32</v>
      </c>
      <c r="C56" s="271" t="s">
        <v>57</v>
      </c>
      <c r="D56" s="76">
        <f>SUM(D57:D59)</f>
        <v>16540</v>
      </c>
      <c r="E56" s="76">
        <f>SUM(E57:E59)</f>
        <v>35900</v>
      </c>
      <c r="F56" s="181">
        <f>SUM(F57:F59)</f>
        <v>40370</v>
      </c>
      <c r="G56" s="76">
        <f>SUM(G57:G59)</f>
        <v>40370</v>
      </c>
      <c r="H56" s="76">
        <f>SUM(H57:H59)</f>
        <v>40370</v>
      </c>
      <c r="I56" s="133">
        <f t="shared" si="1"/>
        <v>217.04957678355501</v>
      </c>
      <c r="J56" s="133">
        <f t="shared" si="5"/>
        <v>112.45125348189416</v>
      </c>
      <c r="K56" s="133">
        <f t="shared" si="6"/>
        <v>100</v>
      </c>
      <c r="L56" s="133">
        <f t="shared" si="7"/>
        <v>100</v>
      </c>
      <c r="O56" s="202"/>
      <c r="S56" s="202"/>
    </row>
    <row r="57" spans="1:19" ht="12" customHeight="1">
      <c r="A57" s="269"/>
      <c r="B57" s="281">
        <v>322</v>
      </c>
      <c r="C57" s="284" t="s">
        <v>60</v>
      </c>
      <c r="D57" s="105">
        <v>3320</v>
      </c>
      <c r="E57" s="105">
        <v>7200</v>
      </c>
      <c r="F57" s="182">
        <v>3320</v>
      </c>
      <c r="G57" s="77">
        <f>F57</f>
        <v>3320</v>
      </c>
      <c r="H57" s="77">
        <f>G57</f>
        <v>3320</v>
      </c>
      <c r="I57" s="133">
        <f t="shared" si="1"/>
        <v>216.86746987951807</v>
      </c>
      <c r="J57" s="133">
        <f t="shared" si="5"/>
        <v>46.111111111111114</v>
      </c>
      <c r="K57" s="133">
        <f t="shared" si="6"/>
        <v>100</v>
      </c>
      <c r="L57" s="133">
        <f t="shared" si="7"/>
        <v>100</v>
      </c>
      <c r="O57" s="202"/>
      <c r="S57" s="202"/>
    </row>
    <row r="58" spans="1:19" ht="12" customHeight="1">
      <c r="A58" s="269"/>
      <c r="B58" s="281">
        <v>323</v>
      </c>
      <c r="C58" s="283" t="s">
        <v>58</v>
      </c>
      <c r="D58" s="105">
        <v>7970</v>
      </c>
      <c r="E58" s="105">
        <v>27700</v>
      </c>
      <c r="F58" s="182">
        <v>28800</v>
      </c>
      <c r="G58" s="77">
        <v>28800</v>
      </c>
      <c r="H58" s="77">
        <v>28800</v>
      </c>
      <c r="I58" s="133">
        <f t="shared" si="1"/>
        <v>347.55332496863235</v>
      </c>
      <c r="J58" s="133">
        <f t="shared" si="5"/>
        <v>103.97111913357399</v>
      </c>
      <c r="K58" s="133">
        <f t="shared" si="6"/>
        <v>100</v>
      </c>
      <c r="L58" s="133">
        <f t="shared" si="7"/>
        <v>100</v>
      </c>
      <c r="O58" s="202"/>
      <c r="S58" s="202"/>
    </row>
    <row r="59" spans="1:19" ht="12" customHeight="1">
      <c r="A59" s="269"/>
      <c r="B59" s="281">
        <v>329</v>
      </c>
      <c r="C59" s="283" t="s">
        <v>251</v>
      </c>
      <c r="D59" s="105">
        <v>5250</v>
      </c>
      <c r="E59" s="105">
        <v>1000</v>
      </c>
      <c r="F59" s="182">
        <v>8250</v>
      </c>
      <c r="G59" s="77">
        <v>8250</v>
      </c>
      <c r="H59" s="77">
        <v>8250</v>
      </c>
      <c r="I59" s="133">
        <f t="shared" si="1"/>
        <v>19.047619047619047</v>
      </c>
      <c r="J59" s="133">
        <v>0</v>
      </c>
      <c r="K59" s="133">
        <v>100</v>
      </c>
      <c r="L59" s="133">
        <f t="shared" si="7"/>
        <v>100</v>
      </c>
      <c r="O59" s="202"/>
      <c r="S59" s="359"/>
    </row>
    <row r="60" spans="1:19" ht="12" customHeight="1">
      <c r="A60" s="269"/>
      <c r="B60" s="270">
        <v>4</v>
      </c>
      <c r="C60" s="271" t="s">
        <v>61</v>
      </c>
      <c r="D60" s="79">
        <f t="shared" ref="D60:H61" si="22">SUM(D61)</f>
        <v>1400</v>
      </c>
      <c r="E60" s="79">
        <f t="shared" si="22"/>
        <v>11600</v>
      </c>
      <c r="F60" s="305">
        <f t="shared" si="22"/>
        <v>2500</v>
      </c>
      <c r="G60" s="80">
        <f t="shared" si="22"/>
        <v>1520</v>
      </c>
      <c r="H60" s="80">
        <f t="shared" si="22"/>
        <v>1520</v>
      </c>
      <c r="I60" s="140">
        <f t="shared" si="1"/>
        <v>828.57142857142867</v>
      </c>
      <c r="J60" s="140">
        <f t="shared" si="5"/>
        <v>21.551724137931032</v>
      </c>
      <c r="K60" s="140">
        <f t="shared" si="6"/>
        <v>60.8</v>
      </c>
      <c r="L60" s="140">
        <f t="shared" si="7"/>
        <v>100</v>
      </c>
      <c r="O60" s="202"/>
    </row>
    <row r="61" spans="1:19" ht="12" customHeight="1">
      <c r="A61" s="269"/>
      <c r="B61" s="270">
        <v>45</v>
      </c>
      <c r="C61" s="271" t="s">
        <v>62</v>
      </c>
      <c r="D61" s="79">
        <f t="shared" si="22"/>
        <v>1400</v>
      </c>
      <c r="E61" s="79">
        <f t="shared" si="22"/>
        <v>11600</v>
      </c>
      <c r="F61" s="305">
        <f t="shared" si="22"/>
        <v>2500</v>
      </c>
      <c r="G61" s="80">
        <f t="shared" si="22"/>
        <v>1520</v>
      </c>
      <c r="H61" s="80">
        <f t="shared" si="22"/>
        <v>1520</v>
      </c>
      <c r="I61" s="140">
        <f t="shared" si="1"/>
        <v>828.57142857142867</v>
      </c>
      <c r="J61" s="140">
        <f t="shared" si="5"/>
        <v>21.551724137931032</v>
      </c>
      <c r="K61" s="140">
        <f t="shared" si="6"/>
        <v>60.8</v>
      </c>
      <c r="L61" s="140">
        <f t="shared" si="7"/>
        <v>100</v>
      </c>
      <c r="O61" s="202"/>
    </row>
    <row r="62" spans="1:19" ht="12" customHeight="1">
      <c r="A62" s="269"/>
      <c r="B62" s="281">
        <v>451</v>
      </c>
      <c r="C62" s="283" t="s">
        <v>41</v>
      </c>
      <c r="D62" s="105">
        <v>1400</v>
      </c>
      <c r="E62" s="105">
        <v>11600</v>
      </c>
      <c r="F62" s="182">
        <v>2500</v>
      </c>
      <c r="G62" s="77">
        <v>1520</v>
      </c>
      <c r="H62" s="77">
        <v>1520</v>
      </c>
      <c r="I62" s="133">
        <f t="shared" si="1"/>
        <v>828.57142857142867</v>
      </c>
      <c r="J62" s="133">
        <f t="shared" si="5"/>
        <v>21.551724137931032</v>
      </c>
      <c r="K62" s="133">
        <f t="shared" si="6"/>
        <v>60.8</v>
      </c>
      <c r="L62" s="133">
        <f t="shared" si="7"/>
        <v>100</v>
      </c>
      <c r="O62" s="202"/>
    </row>
    <row r="63" spans="1:19" ht="12" customHeight="1">
      <c r="A63" s="374" t="s">
        <v>148</v>
      </c>
      <c r="B63" s="374"/>
      <c r="C63" s="374"/>
      <c r="D63" s="81">
        <f>D64</f>
        <v>13000</v>
      </c>
      <c r="E63" s="81">
        <f>E64</f>
        <v>24252</v>
      </c>
      <c r="F63" s="187">
        <f>F64</f>
        <v>24252</v>
      </c>
      <c r="G63" s="81">
        <f>G64</f>
        <v>24570</v>
      </c>
      <c r="H63" s="81">
        <f>H64</f>
        <v>24570</v>
      </c>
      <c r="I63" s="141">
        <f t="shared" si="1"/>
        <v>186.55384615384617</v>
      </c>
      <c r="J63" s="141">
        <f t="shared" si="5"/>
        <v>100</v>
      </c>
      <c r="K63" s="141">
        <f t="shared" si="6"/>
        <v>101.31123206333498</v>
      </c>
      <c r="L63" s="141">
        <f t="shared" si="7"/>
        <v>100</v>
      </c>
      <c r="O63" s="202"/>
    </row>
    <row r="64" spans="1:19" ht="12" customHeight="1">
      <c r="A64" s="375" t="s">
        <v>54</v>
      </c>
      <c r="B64" s="375"/>
      <c r="C64" s="375"/>
      <c r="D64" s="74">
        <f>D66</f>
        <v>13000</v>
      </c>
      <c r="E64" s="74">
        <f>E66</f>
        <v>24252</v>
      </c>
      <c r="F64" s="179">
        <f>F66</f>
        <v>24252</v>
      </c>
      <c r="G64" s="74">
        <f>G66</f>
        <v>24570</v>
      </c>
      <c r="H64" s="74">
        <f>H66</f>
        <v>24570</v>
      </c>
      <c r="I64" s="136">
        <f t="shared" si="1"/>
        <v>186.55384615384617</v>
      </c>
      <c r="J64" s="136">
        <f t="shared" si="5"/>
        <v>100</v>
      </c>
      <c r="K64" s="136">
        <f t="shared" si="6"/>
        <v>101.31123206333498</v>
      </c>
      <c r="L64" s="136">
        <f t="shared" si="7"/>
        <v>100</v>
      </c>
      <c r="O64" s="202"/>
    </row>
    <row r="65" spans="1:19" ht="12" customHeight="1">
      <c r="A65" s="372" t="s">
        <v>55</v>
      </c>
      <c r="B65" s="372"/>
      <c r="C65" s="372"/>
      <c r="D65" s="75">
        <f t="shared" ref="D65:H67" si="23">D66</f>
        <v>13000</v>
      </c>
      <c r="E65" s="75">
        <f t="shared" si="23"/>
        <v>24252</v>
      </c>
      <c r="F65" s="180">
        <f t="shared" si="23"/>
        <v>24252</v>
      </c>
      <c r="G65" s="75">
        <f t="shared" si="23"/>
        <v>24570</v>
      </c>
      <c r="H65" s="75">
        <f t="shared" si="23"/>
        <v>24570</v>
      </c>
      <c r="I65" s="137">
        <f t="shared" si="1"/>
        <v>186.55384615384617</v>
      </c>
      <c r="J65" s="137">
        <f t="shared" si="5"/>
        <v>100</v>
      </c>
      <c r="K65" s="137">
        <f t="shared" si="6"/>
        <v>101.31123206333498</v>
      </c>
      <c r="L65" s="137">
        <f t="shared" si="7"/>
        <v>100</v>
      </c>
      <c r="O65" s="202"/>
      <c r="S65" s="202"/>
    </row>
    <row r="66" spans="1:19" ht="12" customHeight="1">
      <c r="A66" s="269"/>
      <c r="B66" s="270">
        <v>3</v>
      </c>
      <c r="C66" s="271" t="s">
        <v>56</v>
      </c>
      <c r="D66" s="79">
        <f t="shared" si="23"/>
        <v>13000</v>
      </c>
      <c r="E66" s="79">
        <f t="shared" si="23"/>
        <v>24252</v>
      </c>
      <c r="F66" s="185">
        <f t="shared" si="23"/>
        <v>24252</v>
      </c>
      <c r="G66" s="79">
        <f t="shared" si="23"/>
        <v>24570</v>
      </c>
      <c r="H66" s="79">
        <f t="shared" si="23"/>
        <v>24570</v>
      </c>
      <c r="I66" s="133">
        <f t="shared" si="1"/>
        <v>186.55384615384617</v>
      </c>
      <c r="J66" s="133">
        <f t="shared" si="5"/>
        <v>100</v>
      </c>
      <c r="K66" s="133">
        <f t="shared" si="6"/>
        <v>101.31123206333498</v>
      </c>
      <c r="L66" s="133">
        <f t="shared" si="7"/>
        <v>100</v>
      </c>
      <c r="O66" s="202"/>
      <c r="S66" s="359"/>
    </row>
    <row r="67" spans="1:19" ht="12" customHeight="1">
      <c r="A67" s="269"/>
      <c r="B67" s="270">
        <v>32</v>
      </c>
      <c r="C67" s="271" t="s">
        <v>63</v>
      </c>
      <c r="D67" s="79">
        <f t="shared" si="23"/>
        <v>13000</v>
      </c>
      <c r="E67" s="79">
        <f t="shared" si="23"/>
        <v>24252</v>
      </c>
      <c r="F67" s="185">
        <f t="shared" si="23"/>
        <v>24252</v>
      </c>
      <c r="G67" s="79">
        <f t="shared" si="23"/>
        <v>24570</v>
      </c>
      <c r="H67" s="79">
        <f t="shared" si="23"/>
        <v>24570</v>
      </c>
      <c r="I67" s="133">
        <f t="shared" si="1"/>
        <v>186.55384615384617</v>
      </c>
      <c r="J67" s="133">
        <f t="shared" si="5"/>
        <v>100</v>
      </c>
      <c r="K67" s="133">
        <f t="shared" si="6"/>
        <v>101.31123206333498</v>
      </c>
      <c r="L67" s="133">
        <f t="shared" si="7"/>
        <v>100</v>
      </c>
      <c r="O67" s="202"/>
    </row>
    <row r="68" spans="1:19" ht="12" customHeight="1">
      <c r="A68" s="269"/>
      <c r="B68" s="281">
        <v>323</v>
      </c>
      <c r="C68" s="283" t="s">
        <v>58</v>
      </c>
      <c r="D68" s="105">
        <v>13000</v>
      </c>
      <c r="E68" s="105">
        <v>24252</v>
      </c>
      <c r="F68" s="182">
        <v>24252</v>
      </c>
      <c r="G68" s="77">
        <v>24570</v>
      </c>
      <c r="H68" s="77">
        <v>24570</v>
      </c>
      <c r="I68" s="133">
        <f t="shared" si="1"/>
        <v>186.55384615384617</v>
      </c>
      <c r="J68" s="133">
        <f t="shared" si="5"/>
        <v>100</v>
      </c>
      <c r="K68" s="133">
        <f t="shared" si="6"/>
        <v>101.31123206333498</v>
      </c>
      <c r="L68" s="133">
        <f t="shared" si="7"/>
        <v>100</v>
      </c>
      <c r="O68" s="202"/>
    </row>
    <row r="69" spans="1:19" ht="12" customHeight="1">
      <c r="A69" s="374" t="s">
        <v>149</v>
      </c>
      <c r="B69" s="374"/>
      <c r="C69" s="374"/>
      <c r="D69" s="73">
        <f>D70</f>
        <v>53320</v>
      </c>
      <c r="E69" s="73">
        <f>E70</f>
        <v>66050</v>
      </c>
      <c r="F69" s="178">
        <f>F70</f>
        <v>72075</v>
      </c>
      <c r="G69" s="73">
        <f>G70</f>
        <v>74055</v>
      </c>
      <c r="H69" s="73">
        <f>H70</f>
        <v>74480</v>
      </c>
      <c r="I69" s="135">
        <f t="shared" si="1"/>
        <v>123.87471867966993</v>
      </c>
      <c r="J69" s="135">
        <f t="shared" si="5"/>
        <v>109.1218773656321</v>
      </c>
      <c r="K69" s="135">
        <f t="shared" si="6"/>
        <v>102.7471383975026</v>
      </c>
      <c r="L69" s="135">
        <f t="shared" si="7"/>
        <v>100.573897778678</v>
      </c>
      <c r="O69" s="202"/>
    </row>
    <row r="70" spans="1:19" ht="12" customHeight="1">
      <c r="A70" s="375" t="s">
        <v>54</v>
      </c>
      <c r="B70" s="375"/>
      <c r="C70" s="375"/>
      <c r="D70" s="74">
        <f>SUM(D74+D83)</f>
        <v>53320</v>
      </c>
      <c r="E70" s="74">
        <f>SUM(E74+E83)</f>
        <v>66050</v>
      </c>
      <c r="F70" s="179">
        <f>SUM(F74+F83)</f>
        <v>72075</v>
      </c>
      <c r="G70" s="74">
        <f>SUM(G74+G83)</f>
        <v>74055</v>
      </c>
      <c r="H70" s="74">
        <f>SUM(H74+H83)</f>
        <v>74480</v>
      </c>
      <c r="I70" s="136">
        <f t="shared" si="1"/>
        <v>123.87471867966993</v>
      </c>
      <c r="J70" s="136">
        <f t="shared" si="5"/>
        <v>109.1218773656321</v>
      </c>
      <c r="K70" s="136">
        <f t="shared" si="6"/>
        <v>102.7471383975026</v>
      </c>
      <c r="L70" s="136">
        <f t="shared" si="7"/>
        <v>100.573897778678</v>
      </c>
      <c r="O70" s="202"/>
    </row>
    <row r="71" spans="1:19" ht="12" customHeight="1">
      <c r="A71" s="372" t="s">
        <v>150</v>
      </c>
      <c r="B71" s="372"/>
      <c r="C71" s="372"/>
      <c r="D71" s="75">
        <f>D69-D72</f>
        <v>10830</v>
      </c>
      <c r="E71" s="75">
        <f>E69-E72</f>
        <v>23560</v>
      </c>
      <c r="F71" s="180">
        <f>F69-F72</f>
        <v>29585</v>
      </c>
      <c r="G71" s="75">
        <f>G69-G72</f>
        <v>31565</v>
      </c>
      <c r="H71" s="75">
        <f>H69-H72</f>
        <v>31990</v>
      </c>
      <c r="I71" s="137">
        <f t="shared" si="1"/>
        <v>217.54385964912282</v>
      </c>
      <c r="J71" s="137">
        <f t="shared" si="5"/>
        <v>125.57300509337861</v>
      </c>
      <c r="K71" s="137">
        <f t="shared" si="6"/>
        <v>106.69258069967889</v>
      </c>
      <c r="L71" s="137">
        <f t="shared" si="7"/>
        <v>101.34642800570252</v>
      </c>
      <c r="O71" s="202"/>
    </row>
    <row r="72" spans="1:19" ht="12" customHeight="1">
      <c r="A72" s="376" t="s">
        <v>151</v>
      </c>
      <c r="B72" s="376"/>
      <c r="C72" s="376"/>
      <c r="D72" s="75">
        <v>42490</v>
      </c>
      <c r="E72" s="75">
        <v>42490</v>
      </c>
      <c r="F72" s="180">
        <v>42490</v>
      </c>
      <c r="G72" s="75">
        <v>42490</v>
      </c>
      <c r="H72" s="75">
        <v>42490</v>
      </c>
      <c r="I72" s="137">
        <f t="shared" si="1"/>
        <v>100</v>
      </c>
      <c r="J72" s="137">
        <f t="shared" si="5"/>
        <v>100</v>
      </c>
      <c r="K72" s="137">
        <f t="shared" si="6"/>
        <v>100</v>
      </c>
      <c r="L72" s="137">
        <f t="shared" si="7"/>
        <v>100</v>
      </c>
      <c r="O72" s="202"/>
    </row>
    <row r="73" spans="1:19" ht="12" customHeight="1">
      <c r="A73" s="372" t="s">
        <v>152</v>
      </c>
      <c r="B73" s="372"/>
      <c r="C73" s="372"/>
      <c r="D73" s="75">
        <v>0</v>
      </c>
      <c r="E73" s="75">
        <v>0</v>
      </c>
      <c r="F73" s="180">
        <v>0</v>
      </c>
      <c r="G73" s="75">
        <v>0</v>
      </c>
      <c r="H73" s="75">
        <v>0</v>
      </c>
      <c r="I73" s="137" t="e">
        <f t="shared" si="1"/>
        <v>#DIV/0!</v>
      </c>
      <c r="J73" s="137" t="e">
        <f t="shared" si="5"/>
        <v>#DIV/0!</v>
      </c>
      <c r="K73" s="137" t="e">
        <f t="shared" si="6"/>
        <v>#DIV/0!</v>
      </c>
      <c r="L73" s="137" t="e">
        <f t="shared" si="7"/>
        <v>#DIV/0!</v>
      </c>
      <c r="O73" s="202"/>
    </row>
    <row r="74" spans="1:19" ht="12" customHeight="1">
      <c r="A74" s="269"/>
      <c r="B74" s="270">
        <v>3</v>
      </c>
      <c r="C74" s="271" t="s">
        <v>56</v>
      </c>
      <c r="D74" s="79">
        <f>SUM(D75,D79)</f>
        <v>49820</v>
      </c>
      <c r="E74" s="79">
        <f>SUM(E75,E79)</f>
        <v>64025</v>
      </c>
      <c r="F74" s="185">
        <f>SUM(F75,F79)</f>
        <v>68575</v>
      </c>
      <c r="G74" s="79">
        <f>SUM(G75,G79)</f>
        <v>70555</v>
      </c>
      <c r="H74" s="79">
        <f>SUM(H75,H79)</f>
        <v>70980</v>
      </c>
      <c r="I74" s="133">
        <f t="shared" ref="I74:I137" si="24">E74/D74*100</f>
        <v>128.51264552388599</v>
      </c>
      <c r="J74" s="133">
        <f t="shared" si="5"/>
        <v>107.10659898477158</v>
      </c>
      <c r="K74" s="133">
        <f t="shared" si="6"/>
        <v>102.88734961720745</v>
      </c>
      <c r="L74" s="133">
        <f t="shared" si="7"/>
        <v>100.60236694777124</v>
      </c>
      <c r="O74" s="202"/>
    </row>
    <row r="75" spans="1:19" ht="12" customHeight="1">
      <c r="A75" s="269"/>
      <c r="B75" s="270">
        <v>31</v>
      </c>
      <c r="C75" s="271" t="s">
        <v>142</v>
      </c>
      <c r="D75" s="82">
        <f>SUM(D76:D78)</f>
        <v>43820</v>
      </c>
      <c r="E75" s="82">
        <f>SUM(E76:E78)</f>
        <v>53850</v>
      </c>
      <c r="F75" s="188">
        <f>SUM(F76:F78)</f>
        <v>57550</v>
      </c>
      <c r="G75" s="82">
        <f>SUM(G76:G78)</f>
        <v>59530</v>
      </c>
      <c r="H75" s="82">
        <f>SUM(H76:H78)</f>
        <v>59955</v>
      </c>
      <c r="I75" s="133">
        <f t="shared" si="24"/>
        <v>122.889091738932</v>
      </c>
      <c r="J75" s="133">
        <f t="shared" si="5"/>
        <v>106.87093779015784</v>
      </c>
      <c r="K75" s="133">
        <f t="shared" si="6"/>
        <v>103.44048653344917</v>
      </c>
      <c r="L75" s="133">
        <f t="shared" si="7"/>
        <v>100.71392575172182</v>
      </c>
      <c r="O75" s="202"/>
      <c r="S75" s="202"/>
    </row>
    <row r="76" spans="1:19" ht="12" customHeight="1">
      <c r="A76" s="269"/>
      <c r="B76" s="281">
        <v>311</v>
      </c>
      <c r="C76" s="283" t="s">
        <v>143</v>
      </c>
      <c r="D76" s="105">
        <v>37000</v>
      </c>
      <c r="E76" s="105">
        <v>44500</v>
      </c>
      <c r="F76" s="182">
        <v>46725</v>
      </c>
      <c r="G76" s="77">
        <v>48700</v>
      </c>
      <c r="H76" s="77">
        <v>49100</v>
      </c>
      <c r="I76" s="133">
        <f t="shared" si="24"/>
        <v>120.27027027027026</v>
      </c>
      <c r="J76" s="133">
        <f t="shared" si="5"/>
        <v>105</v>
      </c>
      <c r="K76" s="133">
        <f t="shared" si="6"/>
        <v>104.22685928303905</v>
      </c>
      <c r="L76" s="133">
        <f t="shared" si="7"/>
        <v>100.82135523613962</v>
      </c>
      <c r="O76" s="202"/>
      <c r="S76" s="202"/>
    </row>
    <row r="77" spans="1:19" ht="12" customHeight="1">
      <c r="A77" s="269"/>
      <c r="B77" s="281">
        <v>312</v>
      </c>
      <c r="C77" s="283" t="s">
        <v>64</v>
      </c>
      <c r="D77" s="105">
        <v>3320</v>
      </c>
      <c r="E77" s="105">
        <v>4300</v>
      </c>
      <c r="F77" s="182">
        <v>4700</v>
      </c>
      <c r="G77" s="77">
        <v>4700</v>
      </c>
      <c r="H77" s="77">
        <v>4700</v>
      </c>
      <c r="I77" s="133">
        <f t="shared" si="24"/>
        <v>129.51807228915661</v>
      </c>
      <c r="J77" s="133">
        <f t="shared" si="5"/>
        <v>109.30232558139534</v>
      </c>
      <c r="K77" s="133">
        <f t="shared" si="6"/>
        <v>100</v>
      </c>
      <c r="L77" s="133">
        <f t="shared" si="7"/>
        <v>100</v>
      </c>
      <c r="O77" s="202"/>
      <c r="S77" s="202"/>
    </row>
    <row r="78" spans="1:19" ht="12" customHeight="1">
      <c r="A78" s="269"/>
      <c r="B78" s="281">
        <v>313</v>
      </c>
      <c r="C78" s="283" t="s">
        <v>28</v>
      </c>
      <c r="D78" s="105">
        <v>3500</v>
      </c>
      <c r="E78" s="105">
        <v>5050</v>
      </c>
      <c r="F78" s="182">
        <v>6125</v>
      </c>
      <c r="G78" s="77">
        <v>6130</v>
      </c>
      <c r="H78" s="77">
        <v>6155</v>
      </c>
      <c r="I78" s="133">
        <f t="shared" si="24"/>
        <v>144.28571428571428</v>
      </c>
      <c r="J78" s="133">
        <f t="shared" si="5"/>
        <v>121.28712871287128</v>
      </c>
      <c r="K78" s="133">
        <f t="shared" si="6"/>
        <v>100.08163265306122</v>
      </c>
      <c r="L78" s="133">
        <f t="shared" si="7"/>
        <v>100.4078303425775</v>
      </c>
      <c r="O78" s="202"/>
      <c r="S78" s="202"/>
    </row>
    <row r="79" spans="1:19" ht="12" customHeight="1">
      <c r="A79" s="269"/>
      <c r="B79" s="270">
        <v>32</v>
      </c>
      <c r="C79" s="271" t="s">
        <v>57</v>
      </c>
      <c r="D79" s="79">
        <f>SUM(D80:D82)</f>
        <v>6000</v>
      </c>
      <c r="E79" s="79">
        <f>SUM(E80:E82)</f>
        <v>10175</v>
      </c>
      <c r="F79" s="185">
        <f>SUM(F80:F82)</f>
        <v>11025</v>
      </c>
      <c r="G79" s="79">
        <f>SUM(G80:G82)</f>
        <v>11025</v>
      </c>
      <c r="H79" s="79">
        <f>SUM(H80:H82)</f>
        <v>11025</v>
      </c>
      <c r="I79" s="133">
        <f t="shared" si="24"/>
        <v>169.58333333333334</v>
      </c>
      <c r="J79" s="133">
        <f t="shared" si="5"/>
        <v>108.35380835380835</v>
      </c>
      <c r="K79" s="133">
        <f t="shared" si="6"/>
        <v>100</v>
      </c>
      <c r="L79" s="133">
        <f t="shared" si="7"/>
        <v>100</v>
      </c>
      <c r="O79" s="202"/>
      <c r="S79" s="202"/>
    </row>
    <row r="80" spans="1:19" ht="12" customHeight="1">
      <c r="A80" s="269"/>
      <c r="B80" s="281">
        <v>321</v>
      </c>
      <c r="C80" s="284" t="s">
        <v>65</v>
      </c>
      <c r="D80" s="105">
        <v>1500</v>
      </c>
      <c r="E80" s="105">
        <v>5150</v>
      </c>
      <c r="F80" s="182">
        <v>6000</v>
      </c>
      <c r="G80" s="77">
        <v>6000</v>
      </c>
      <c r="H80" s="77">
        <v>6000</v>
      </c>
      <c r="I80" s="133">
        <f t="shared" si="24"/>
        <v>343.33333333333331</v>
      </c>
      <c r="J80" s="133">
        <f t="shared" si="5"/>
        <v>116.50485436893203</v>
      </c>
      <c r="K80" s="133">
        <f t="shared" si="6"/>
        <v>100</v>
      </c>
      <c r="L80" s="133">
        <f t="shared" si="7"/>
        <v>100</v>
      </c>
      <c r="O80" s="202"/>
      <c r="S80" s="202"/>
    </row>
    <row r="81" spans="1:19" ht="12" customHeight="1">
      <c r="A81" s="269"/>
      <c r="B81" s="281">
        <v>322</v>
      </c>
      <c r="C81" s="283" t="s">
        <v>60</v>
      </c>
      <c r="D81" s="105">
        <v>3000</v>
      </c>
      <c r="E81" s="105">
        <v>4000</v>
      </c>
      <c r="F81" s="182">
        <f t="shared" ref="F81:H82" si="25">E81</f>
        <v>4000</v>
      </c>
      <c r="G81" s="77">
        <f t="shared" si="25"/>
        <v>4000</v>
      </c>
      <c r="H81" s="77">
        <f t="shared" si="25"/>
        <v>4000</v>
      </c>
      <c r="I81" s="133">
        <f t="shared" si="24"/>
        <v>133.33333333333331</v>
      </c>
      <c r="J81" s="133">
        <f t="shared" si="5"/>
        <v>100</v>
      </c>
      <c r="K81" s="133">
        <f t="shared" si="6"/>
        <v>100</v>
      </c>
      <c r="L81" s="133">
        <f t="shared" si="7"/>
        <v>100</v>
      </c>
      <c r="O81" s="202"/>
      <c r="S81" s="202"/>
    </row>
    <row r="82" spans="1:19" ht="12" customHeight="1">
      <c r="A82" s="269"/>
      <c r="B82" s="281">
        <v>323</v>
      </c>
      <c r="C82" s="283" t="s">
        <v>58</v>
      </c>
      <c r="D82" s="105">
        <v>1500</v>
      </c>
      <c r="E82" s="105">
        <v>1025</v>
      </c>
      <c r="F82" s="182">
        <f t="shared" si="25"/>
        <v>1025</v>
      </c>
      <c r="G82" s="77">
        <f t="shared" si="25"/>
        <v>1025</v>
      </c>
      <c r="H82" s="77">
        <f t="shared" si="25"/>
        <v>1025</v>
      </c>
      <c r="I82" s="133">
        <f t="shared" si="24"/>
        <v>68.333333333333329</v>
      </c>
      <c r="J82" s="133">
        <f t="shared" si="5"/>
        <v>100</v>
      </c>
      <c r="K82" s="133">
        <f t="shared" si="6"/>
        <v>100</v>
      </c>
      <c r="L82" s="133">
        <f t="shared" si="7"/>
        <v>100</v>
      </c>
      <c r="O82" s="202"/>
      <c r="S82" s="202"/>
    </row>
    <row r="83" spans="1:19" ht="12" customHeight="1">
      <c r="A83" s="269"/>
      <c r="B83" s="270">
        <v>4</v>
      </c>
      <c r="C83" s="271" t="s">
        <v>91</v>
      </c>
      <c r="D83" s="79">
        <f t="shared" ref="D83:H84" si="26">D84</f>
        <v>3500</v>
      </c>
      <c r="E83" s="79">
        <f t="shared" si="26"/>
        <v>2025</v>
      </c>
      <c r="F83" s="185">
        <f t="shared" si="26"/>
        <v>3500</v>
      </c>
      <c r="G83" s="79">
        <f t="shared" si="26"/>
        <v>3500</v>
      </c>
      <c r="H83" s="79">
        <f t="shared" si="26"/>
        <v>3500</v>
      </c>
      <c r="I83" s="133">
        <f t="shared" si="24"/>
        <v>57.857142857142861</v>
      </c>
      <c r="J83" s="133">
        <f t="shared" si="5"/>
        <v>172.83950617283949</v>
      </c>
      <c r="K83" s="133">
        <f t="shared" si="6"/>
        <v>100</v>
      </c>
      <c r="L83" s="133">
        <f t="shared" si="7"/>
        <v>100</v>
      </c>
      <c r="O83" s="202"/>
      <c r="S83" s="359"/>
    </row>
    <row r="84" spans="1:19" ht="12" customHeight="1">
      <c r="A84" s="269"/>
      <c r="B84" s="270">
        <v>42</v>
      </c>
      <c r="C84" s="271" t="s">
        <v>92</v>
      </c>
      <c r="D84" s="79">
        <f t="shared" si="26"/>
        <v>3500</v>
      </c>
      <c r="E84" s="79">
        <f t="shared" si="26"/>
        <v>2025</v>
      </c>
      <c r="F84" s="185">
        <f t="shared" si="26"/>
        <v>3500</v>
      </c>
      <c r="G84" s="79">
        <f t="shared" si="26"/>
        <v>3500</v>
      </c>
      <c r="H84" s="79">
        <f t="shared" si="26"/>
        <v>3500</v>
      </c>
      <c r="I84" s="133">
        <f t="shared" si="24"/>
        <v>57.857142857142861</v>
      </c>
      <c r="J84" s="133">
        <f t="shared" si="5"/>
        <v>172.83950617283949</v>
      </c>
      <c r="K84" s="133">
        <f t="shared" si="6"/>
        <v>100</v>
      </c>
      <c r="L84" s="133">
        <f t="shared" si="7"/>
        <v>100</v>
      </c>
      <c r="O84" s="202"/>
    </row>
    <row r="85" spans="1:19" ht="12" customHeight="1">
      <c r="A85" s="269"/>
      <c r="B85" s="281">
        <v>422</v>
      </c>
      <c r="C85" s="283" t="s">
        <v>38</v>
      </c>
      <c r="D85" s="105">
        <v>3500</v>
      </c>
      <c r="E85" s="105">
        <v>2025</v>
      </c>
      <c r="F85" s="182">
        <v>3500</v>
      </c>
      <c r="G85" s="77">
        <f>F85</f>
        <v>3500</v>
      </c>
      <c r="H85" s="77">
        <f>G85</f>
        <v>3500</v>
      </c>
      <c r="I85" s="133">
        <f t="shared" si="24"/>
        <v>57.857142857142861</v>
      </c>
      <c r="J85" s="133">
        <f t="shared" si="5"/>
        <v>172.83950617283949</v>
      </c>
      <c r="K85" s="133">
        <f t="shared" si="6"/>
        <v>100</v>
      </c>
      <c r="L85" s="133">
        <f t="shared" si="7"/>
        <v>100</v>
      </c>
      <c r="O85" s="202"/>
    </row>
    <row r="86" spans="1:19" ht="12" customHeight="1">
      <c r="A86" s="269"/>
      <c r="B86" s="281">
        <v>423</v>
      </c>
      <c r="C86" s="283" t="s">
        <v>167</v>
      </c>
      <c r="D86" s="105">
        <v>0</v>
      </c>
      <c r="E86" s="105">
        <v>0</v>
      </c>
      <c r="F86" s="186">
        <v>0</v>
      </c>
      <c r="G86" s="105">
        <v>0</v>
      </c>
      <c r="H86" s="105">
        <v>0</v>
      </c>
      <c r="I86" s="133" t="e">
        <f t="shared" si="24"/>
        <v>#DIV/0!</v>
      </c>
      <c r="J86" s="133" t="e">
        <f t="shared" si="5"/>
        <v>#DIV/0!</v>
      </c>
      <c r="K86" s="133" t="e">
        <f t="shared" si="6"/>
        <v>#DIV/0!</v>
      </c>
      <c r="L86" s="133" t="e">
        <f t="shared" si="7"/>
        <v>#DIV/0!</v>
      </c>
      <c r="O86" s="202"/>
    </row>
    <row r="87" spans="1:19" ht="12" customHeight="1">
      <c r="A87" s="374" t="s">
        <v>182</v>
      </c>
      <c r="B87" s="377"/>
      <c r="C87" s="377"/>
      <c r="D87" s="73">
        <f>D88</f>
        <v>12700</v>
      </c>
      <c r="E87" s="73">
        <f>E88</f>
        <v>39500</v>
      </c>
      <c r="F87" s="178">
        <f>F88</f>
        <v>15000</v>
      </c>
      <c r="G87" s="73">
        <f>G88</f>
        <v>15000</v>
      </c>
      <c r="H87" s="73">
        <f>H88</f>
        <v>15000</v>
      </c>
      <c r="I87" s="135">
        <f t="shared" si="24"/>
        <v>311.02362204724409</v>
      </c>
      <c r="J87" s="135">
        <f t="shared" si="5"/>
        <v>37.974683544303801</v>
      </c>
      <c r="K87" s="135">
        <f t="shared" si="6"/>
        <v>100</v>
      </c>
      <c r="L87" s="135">
        <f t="shared" si="7"/>
        <v>100</v>
      </c>
      <c r="O87" s="202"/>
    </row>
    <row r="88" spans="1:19" ht="12" customHeight="1">
      <c r="A88" s="375" t="s">
        <v>147</v>
      </c>
      <c r="B88" s="375"/>
      <c r="C88" s="375"/>
      <c r="D88" s="74">
        <f>D90</f>
        <v>12700</v>
      </c>
      <c r="E88" s="74">
        <f>E90</f>
        <v>39500</v>
      </c>
      <c r="F88" s="179">
        <f>F90</f>
        <v>15000</v>
      </c>
      <c r="G88" s="74">
        <f>G90</f>
        <v>15000</v>
      </c>
      <c r="H88" s="74">
        <f>H90</f>
        <v>15000</v>
      </c>
      <c r="I88" s="136">
        <f t="shared" si="24"/>
        <v>311.02362204724409</v>
      </c>
      <c r="J88" s="136">
        <f t="shared" si="5"/>
        <v>37.974683544303801</v>
      </c>
      <c r="K88" s="136">
        <f t="shared" si="6"/>
        <v>100</v>
      </c>
      <c r="L88" s="136">
        <f t="shared" si="7"/>
        <v>100</v>
      </c>
      <c r="O88" s="202"/>
    </row>
    <row r="89" spans="1:19" ht="12" customHeight="1">
      <c r="A89" s="372" t="s">
        <v>55</v>
      </c>
      <c r="B89" s="372"/>
      <c r="C89" s="372"/>
      <c r="D89" s="75">
        <f t="shared" ref="D89:H90" si="27">D90</f>
        <v>12700</v>
      </c>
      <c r="E89" s="75">
        <f t="shared" si="27"/>
        <v>39500</v>
      </c>
      <c r="F89" s="180">
        <f t="shared" si="27"/>
        <v>15000</v>
      </c>
      <c r="G89" s="75">
        <f t="shared" si="27"/>
        <v>15000</v>
      </c>
      <c r="H89" s="75">
        <f t="shared" si="27"/>
        <v>15000</v>
      </c>
      <c r="I89" s="137">
        <f t="shared" si="24"/>
        <v>311.02362204724409</v>
      </c>
      <c r="J89" s="137">
        <f t="shared" ref="J89:J152" si="28">F89/E89*100</f>
        <v>37.974683544303801</v>
      </c>
      <c r="K89" s="137">
        <f t="shared" ref="K89:K152" si="29">G89/F89*100</f>
        <v>100</v>
      </c>
      <c r="L89" s="137">
        <f t="shared" ref="L89:L152" si="30">H89/G89*100</f>
        <v>100</v>
      </c>
      <c r="O89" s="202"/>
    </row>
    <row r="90" spans="1:19" ht="12" customHeight="1">
      <c r="A90" s="269"/>
      <c r="B90" s="270">
        <v>4</v>
      </c>
      <c r="C90" s="271" t="s">
        <v>91</v>
      </c>
      <c r="D90" s="79">
        <f t="shared" si="27"/>
        <v>12700</v>
      </c>
      <c r="E90" s="79">
        <f t="shared" si="27"/>
        <v>39500</v>
      </c>
      <c r="F90" s="185">
        <f t="shared" si="27"/>
        <v>15000</v>
      </c>
      <c r="G90" s="79">
        <f t="shared" si="27"/>
        <v>15000</v>
      </c>
      <c r="H90" s="79">
        <f t="shared" si="27"/>
        <v>15000</v>
      </c>
      <c r="I90" s="133">
        <f t="shared" si="24"/>
        <v>311.02362204724409</v>
      </c>
      <c r="J90" s="133">
        <f t="shared" si="28"/>
        <v>37.974683544303801</v>
      </c>
      <c r="K90" s="133">
        <f t="shared" si="29"/>
        <v>100</v>
      </c>
      <c r="L90" s="133">
        <f t="shared" si="30"/>
        <v>100</v>
      </c>
      <c r="O90" s="202"/>
      <c r="S90" s="202"/>
    </row>
    <row r="91" spans="1:19" ht="12" customHeight="1">
      <c r="A91" s="269"/>
      <c r="B91" s="270">
        <v>42</v>
      </c>
      <c r="C91" s="271" t="s">
        <v>92</v>
      </c>
      <c r="D91" s="273">
        <f>SUM(D92,D93,D94)</f>
        <v>12700</v>
      </c>
      <c r="E91" s="216">
        <f>SUM(E92,E93,E94)</f>
        <v>39500</v>
      </c>
      <c r="F91" s="189">
        <f>SUM(F92,F93,F94)</f>
        <v>15000</v>
      </c>
      <c r="G91" s="216">
        <f>SUM(G92,G93,G94)</f>
        <v>15000</v>
      </c>
      <c r="H91" s="216">
        <f>SUM(H92,H93,H94)</f>
        <v>15000</v>
      </c>
      <c r="I91" s="133">
        <f t="shared" si="24"/>
        <v>311.02362204724409</v>
      </c>
      <c r="J91" s="133">
        <f t="shared" si="28"/>
        <v>37.974683544303801</v>
      </c>
      <c r="K91" s="133">
        <f t="shared" si="29"/>
        <v>100</v>
      </c>
      <c r="L91" s="133">
        <f t="shared" si="30"/>
        <v>100</v>
      </c>
      <c r="O91" s="202"/>
      <c r="S91" s="202"/>
    </row>
    <row r="92" spans="1:19" ht="12" customHeight="1">
      <c r="A92" s="269"/>
      <c r="B92" s="281">
        <v>422</v>
      </c>
      <c r="C92" s="283" t="s">
        <v>38</v>
      </c>
      <c r="D92" s="105">
        <v>6700</v>
      </c>
      <c r="E92" s="105">
        <v>39500</v>
      </c>
      <c r="F92" s="182">
        <v>10000</v>
      </c>
      <c r="G92" s="77">
        <f>F92</f>
        <v>10000</v>
      </c>
      <c r="H92" s="77">
        <f>G92</f>
        <v>10000</v>
      </c>
      <c r="I92" s="133">
        <f t="shared" si="24"/>
        <v>589.55223880597009</v>
      </c>
      <c r="J92" s="133">
        <f t="shared" si="28"/>
        <v>25.316455696202532</v>
      </c>
      <c r="K92" s="133">
        <f t="shared" si="29"/>
        <v>100</v>
      </c>
      <c r="L92" s="133">
        <f t="shared" si="30"/>
        <v>100</v>
      </c>
      <c r="O92" s="202"/>
      <c r="S92" s="202"/>
    </row>
    <row r="93" spans="1:19" ht="12" customHeight="1">
      <c r="A93" s="269"/>
      <c r="B93" s="281">
        <v>423</v>
      </c>
      <c r="C93" s="283" t="s">
        <v>167</v>
      </c>
      <c r="D93" s="105">
        <v>0</v>
      </c>
      <c r="E93" s="105">
        <v>0</v>
      </c>
      <c r="F93" s="182">
        <v>0</v>
      </c>
      <c r="G93" s="77">
        <v>0</v>
      </c>
      <c r="H93" s="77">
        <v>0</v>
      </c>
      <c r="I93" s="133" t="e">
        <f t="shared" si="24"/>
        <v>#DIV/0!</v>
      </c>
      <c r="J93" s="133" t="e">
        <f t="shared" si="28"/>
        <v>#DIV/0!</v>
      </c>
      <c r="K93" s="133" t="e">
        <f t="shared" si="29"/>
        <v>#DIV/0!</v>
      </c>
      <c r="L93" s="133" t="e">
        <f t="shared" si="30"/>
        <v>#DIV/0!</v>
      </c>
      <c r="O93" s="202"/>
      <c r="S93" s="359"/>
    </row>
    <row r="94" spans="1:19" ht="12" customHeight="1">
      <c r="A94" s="269"/>
      <c r="B94" s="281">
        <v>426</v>
      </c>
      <c r="C94" s="283" t="s">
        <v>39</v>
      </c>
      <c r="D94" s="105">
        <v>6000</v>
      </c>
      <c r="E94" s="105">
        <v>0</v>
      </c>
      <c r="F94" s="182">
        <v>5000</v>
      </c>
      <c r="G94" s="77">
        <f>F94</f>
        <v>5000</v>
      </c>
      <c r="H94" s="77">
        <f>G94</f>
        <v>5000</v>
      </c>
      <c r="I94" s="133">
        <f t="shared" si="24"/>
        <v>0</v>
      </c>
      <c r="J94" s="133" t="e">
        <f t="shared" si="28"/>
        <v>#DIV/0!</v>
      </c>
      <c r="K94" s="133">
        <f t="shared" si="29"/>
        <v>100</v>
      </c>
      <c r="L94" s="133">
        <f t="shared" si="30"/>
        <v>100</v>
      </c>
      <c r="O94" s="202"/>
    </row>
    <row r="95" spans="1:19" ht="12" customHeight="1">
      <c r="A95" s="374" t="s">
        <v>174</v>
      </c>
      <c r="B95" s="374"/>
      <c r="C95" s="374"/>
      <c r="D95" s="73">
        <f>D96</f>
        <v>170200</v>
      </c>
      <c r="E95" s="73">
        <f>E96</f>
        <v>133300</v>
      </c>
      <c r="F95" s="178">
        <f>F96</f>
        <v>168500</v>
      </c>
      <c r="G95" s="73">
        <f>G96</f>
        <v>168500</v>
      </c>
      <c r="H95" s="73">
        <f>H96</f>
        <v>168500</v>
      </c>
      <c r="I95" s="135">
        <f t="shared" si="24"/>
        <v>78.319623971797881</v>
      </c>
      <c r="J95" s="135">
        <f t="shared" si="28"/>
        <v>126.4066016504126</v>
      </c>
      <c r="K95" s="135">
        <f t="shared" si="29"/>
        <v>100</v>
      </c>
      <c r="L95" s="135">
        <f t="shared" si="30"/>
        <v>100</v>
      </c>
      <c r="O95" s="202"/>
    </row>
    <row r="96" spans="1:19" ht="12" customHeight="1">
      <c r="A96" s="375" t="s">
        <v>147</v>
      </c>
      <c r="B96" s="375"/>
      <c r="C96" s="375"/>
      <c r="D96" s="74">
        <f>D99</f>
        <v>170200</v>
      </c>
      <c r="E96" s="74">
        <f>E99</f>
        <v>133300</v>
      </c>
      <c r="F96" s="179">
        <f>F99</f>
        <v>168500</v>
      </c>
      <c r="G96" s="74">
        <f>G99</f>
        <v>168500</v>
      </c>
      <c r="H96" s="74">
        <f>H99</f>
        <v>168500</v>
      </c>
      <c r="I96" s="136">
        <f t="shared" si="24"/>
        <v>78.319623971797881</v>
      </c>
      <c r="J96" s="136">
        <f t="shared" si="28"/>
        <v>126.4066016504126</v>
      </c>
      <c r="K96" s="136">
        <f t="shared" si="29"/>
        <v>100</v>
      </c>
      <c r="L96" s="136">
        <f t="shared" si="30"/>
        <v>100</v>
      </c>
      <c r="O96" s="202"/>
    </row>
    <row r="97" spans="1:19" ht="12" customHeight="1">
      <c r="A97" s="372" t="s">
        <v>66</v>
      </c>
      <c r="B97" s="372"/>
      <c r="C97" s="372"/>
      <c r="D97" s="75">
        <f>D95-D98</f>
        <v>10200</v>
      </c>
      <c r="E97" s="75">
        <f>E95-E98</f>
        <v>100438</v>
      </c>
      <c r="F97" s="180">
        <f>F95-F98</f>
        <v>133500</v>
      </c>
      <c r="G97" s="75">
        <f>G95-G98</f>
        <v>133500</v>
      </c>
      <c r="H97" s="75">
        <f>H95-H98</f>
        <v>133500</v>
      </c>
      <c r="I97" s="137">
        <f t="shared" si="24"/>
        <v>984.68627450980398</v>
      </c>
      <c r="J97" s="137">
        <f t="shared" si="28"/>
        <v>132.91781994862501</v>
      </c>
      <c r="K97" s="137">
        <f t="shared" si="29"/>
        <v>100</v>
      </c>
      <c r="L97" s="137">
        <f t="shared" si="30"/>
        <v>100</v>
      </c>
      <c r="O97" s="202"/>
    </row>
    <row r="98" spans="1:19" ht="12" customHeight="1">
      <c r="A98" s="372" t="s">
        <v>67</v>
      </c>
      <c r="B98" s="372"/>
      <c r="C98" s="372"/>
      <c r="D98" s="75">
        <v>160000</v>
      </c>
      <c r="E98" s="75">
        <v>32862</v>
      </c>
      <c r="F98" s="180">
        <v>35000</v>
      </c>
      <c r="G98" s="75">
        <v>35000</v>
      </c>
      <c r="H98" s="75">
        <v>35000</v>
      </c>
      <c r="I98" s="137">
        <f t="shared" si="24"/>
        <v>20.53875</v>
      </c>
      <c r="J98" s="137">
        <f t="shared" si="28"/>
        <v>106.50599476599112</v>
      </c>
      <c r="K98" s="137">
        <f t="shared" si="29"/>
        <v>100</v>
      </c>
      <c r="L98" s="137">
        <f t="shared" si="30"/>
        <v>100</v>
      </c>
      <c r="O98" s="202"/>
      <c r="S98" s="202"/>
    </row>
    <row r="99" spans="1:19" ht="12" customHeight="1">
      <c r="A99" s="269"/>
      <c r="B99" s="270">
        <v>4</v>
      </c>
      <c r="C99" s="271" t="s">
        <v>91</v>
      </c>
      <c r="D99" s="71">
        <f>SUM(D100,D102)</f>
        <v>170200</v>
      </c>
      <c r="E99" s="71">
        <f>SUM(E100,E102)</f>
        <v>133300</v>
      </c>
      <c r="F99" s="176">
        <f>SUM(F100,F102)</f>
        <v>168500</v>
      </c>
      <c r="G99" s="71">
        <f>SUM(G100,G102)</f>
        <v>168500</v>
      </c>
      <c r="H99" s="71">
        <f>SUM(H100,H102)</f>
        <v>168500</v>
      </c>
      <c r="I99" s="133">
        <f t="shared" si="24"/>
        <v>78.319623971797881</v>
      </c>
      <c r="J99" s="133">
        <f t="shared" si="28"/>
        <v>126.4066016504126</v>
      </c>
      <c r="K99" s="133">
        <f t="shared" si="29"/>
        <v>100</v>
      </c>
      <c r="L99" s="133">
        <f t="shared" si="30"/>
        <v>100</v>
      </c>
      <c r="O99" s="202"/>
      <c r="S99" s="202"/>
    </row>
    <row r="100" spans="1:19" ht="12" customHeight="1">
      <c r="A100" s="269"/>
      <c r="B100" s="270">
        <v>45</v>
      </c>
      <c r="C100" s="271" t="s">
        <v>175</v>
      </c>
      <c r="D100" s="76">
        <f>SUM(D101:D101)</f>
        <v>160000</v>
      </c>
      <c r="E100" s="76">
        <f>SUM(E101:E101)</f>
        <v>117200</v>
      </c>
      <c r="F100" s="181">
        <f>SUM(F101:F101)</f>
        <v>160000</v>
      </c>
      <c r="G100" s="76">
        <f>SUM(G101:G101)</f>
        <v>160000</v>
      </c>
      <c r="H100" s="76">
        <f>SUM(H101:H101)</f>
        <v>160000</v>
      </c>
      <c r="I100" s="133">
        <f t="shared" si="24"/>
        <v>73.25</v>
      </c>
      <c r="J100" s="133">
        <f t="shared" si="28"/>
        <v>136.51877133105802</v>
      </c>
      <c r="K100" s="133">
        <f t="shared" si="29"/>
        <v>100</v>
      </c>
      <c r="L100" s="133">
        <f t="shared" si="30"/>
        <v>100</v>
      </c>
      <c r="O100" s="202"/>
      <c r="S100" s="202"/>
    </row>
    <row r="101" spans="1:19" ht="12" customHeight="1">
      <c r="A101" s="269"/>
      <c r="B101" s="281">
        <v>451</v>
      </c>
      <c r="C101" s="283" t="s">
        <v>41</v>
      </c>
      <c r="D101" s="105">
        <v>160000</v>
      </c>
      <c r="E101" s="105">
        <v>117200</v>
      </c>
      <c r="F101" s="182">
        <v>160000</v>
      </c>
      <c r="G101" s="77">
        <v>160000</v>
      </c>
      <c r="H101" s="77">
        <v>160000</v>
      </c>
      <c r="I101" s="133">
        <f t="shared" si="24"/>
        <v>73.25</v>
      </c>
      <c r="J101" s="133">
        <f t="shared" si="28"/>
        <v>136.51877133105802</v>
      </c>
      <c r="K101" s="133">
        <f t="shared" si="29"/>
        <v>100</v>
      </c>
      <c r="L101" s="133">
        <f t="shared" si="30"/>
        <v>100</v>
      </c>
      <c r="O101" s="202"/>
      <c r="S101" s="359"/>
    </row>
    <row r="102" spans="1:19" ht="12" customHeight="1">
      <c r="A102" s="269"/>
      <c r="B102" s="270">
        <v>42</v>
      </c>
      <c r="C102" s="271" t="s">
        <v>176</v>
      </c>
      <c r="D102" s="76">
        <f>SUM(D103:D104)</f>
        <v>10200</v>
      </c>
      <c r="E102" s="76">
        <f>SUM(E103:E104)</f>
        <v>16100</v>
      </c>
      <c r="F102" s="181">
        <f>SUM(F103:F104)</f>
        <v>8500</v>
      </c>
      <c r="G102" s="76">
        <f>SUM(G103:G104)</f>
        <v>8500</v>
      </c>
      <c r="H102" s="76">
        <f>SUM(H103:H104)</f>
        <v>8500</v>
      </c>
      <c r="I102" s="133">
        <f t="shared" si="24"/>
        <v>157.84313725490196</v>
      </c>
      <c r="J102" s="133">
        <f t="shared" si="28"/>
        <v>52.795031055900623</v>
      </c>
      <c r="K102" s="133">
        <f t="shared" si="29"/>
        <v>100</v>
      </c>
      <c r="L102" s="133">
        <f t="shared" si="30"/>
        <v>100</v>
      </c>
      <c r="O102" s="202"/>
    </row>
    <row r="103" spans="1:19" ht="12" customHeight="1">
      <c r="A103" s="269"/>
      <c r="B103" s="286">
        <v>422</v>
      </c>
      <c r="C103" s="284" t="s">
        <v>38</v>
      </c>
      <c r="D103" s="105">
        <v>3500</v>
      </c>
      <c r="E103" s="105">
        <v>16100</v>
      </c>
      <c r="F103" s="182">
        <v>2000</v>
      </c>
      <c r="G103" s="77">
        <f>F103</f>
        <v>2000</v>
      </c>
      <c r="H103" s="77">
        <f>G103</f>
        <v>2000</v>
      </c>
      <c r="I103" s="142">
        <f t="shared" si="24"/>
        <v>459.99999999999994</v>
      </c>
      <c r="J103" s="142">
        <f t="shared" si="28"/>
        <v>12.422360248447205</v>
      </c>
      <c r="K103" s="142">
        <f t="shared" si="29"/>
        <v>100</v>
      </c>
      <c r="L103" s="142">
        <f t="shared" si="30"/>
        <v>100</v>
      </c>
      <c r="O103" s="202"/>
    </row>
    <row r="104" spans="1:19" ht="12" customHeight="1">
      <c r="A104" s="269"/>
      <c r="B104" s="281">
        <v>426</v>
      </c>
      <c r="C104" s="283" t="s">
        <v>68</v>
      </c>
      <c r="D104" s="105">
        <v>6700</v>
      </c>
      <c r="E104" s="105">
        <v>0</v>
      </c>
      <c r="F104" s="182">
        <v>6500</v>
      </c>
      <c r="G104" s="77">
        <f>F104</f>
        <v>6500</v>
      </c>
      <c r="H104" s="77">
        <f>G104</f>
        <v>6500</v>
      </c>
      <c r="I104" s="133">
        <f t="shared" si="24"/>
        <v>0</v>
      </c>
      <c r="J104" s="133" t="e">
        <f t="shared" si="28"/>
        <v>#DIV/0!</v>
      </c>
      <c r="K104" s="133">
        <f t="shared" si="29"/>
        <v>100</v>
      </c>
      <c r="L104" s="133">
        <f t="shared" si="30"/>
        <v>100</v>
      </c>
      <c r="O104" s="202"/>
    </row>
    <row r="105" spans="1:19" ht="12" customHeight="1">
      <c r="A105" s="370" t="s">
        <v>69</v>
      </c>
      <c r="B105" s="370"/>
      <c r="C105" s="370"/>
      <c r="D105" s="64">
        <f>SUM(D106,D154,D198)</f>
        <v>1138818</v>
      </c>
      <c r="E105" s="64">
        <f>SUM(E106,E154,E198,E207)</f>
        <v>384025</v>
      </c>
      <c r="F105" s="190">
        <f>SUM(F106,F154,F198,F207)</f>
        <v>720950</v>
      </c>
      <c r="G105" s="64">
        <f>SUM(G106,G154,G198)</f>
        <v>704550</v>
      </c>
      <c r="H105" s="64">
        <f>SUM(H106,H154,H198)</f>
        <v>704550</v>
      </c>
      <c r="I105" s="133">
        <f t="shared" si="24"/>
        <v>33.72136724217566</v>
      </c>
      <c r="J105" s="133">
        <f t="shared" si="28"/>
        <v>187.73517349130915</v>
      </c>
      <c r="K105" s="133">
        <f t="shared" si="29"/>
        <v>97.725223663222138</v>
      </c>
      <c r="L105" s="133">
        <f t="shared" si="30"/>
        <v>100</v>
      </c>
      <c r="O105" s="202"/>
    </row>
    <row r="106" spans="1:19" ht="12" customHeight="1">
      <c r="A106" s="371" t="s">
        <v>180</v>
      </c>
      <c r="B106" s="371"/>
      <c r="C106" s="371"/>
      <c r="D106" s="72">
        <f>SUM(D107,D116,D123,D140,D147,D131)</f>
        <v>92500</v>
      </c>
      <c r="E106" s="72">
        <f>SUM(E107,E116,E123,E140,E147,E131)</f>
        <v>137525</v>
      </c>
      <c r="F106" s="177">
        <f>SUM(F107,F116,F123,F140,F147,F131)</f>
        <v>119725</v>
      </c>
      <c r="G106" s="72">
        <f>SUM(G107,G116,G123,G140,G147,G131)</f>
        <v>119825</v>
      </c>
      <c r="H106" s="72">
        <f>SUM(H107,H116,H123,H140,H147,H131)</f>
        <v>119825</v>
      </c>
      <c r="I106" s="134">
        <f t="shared" si="24"/>
        <v>148.67567567567568</v>
      </c>
      <c r="J106" s="134">
        <f t="shared" si="28"/>
        <v>87.056898745682602</v>
      </c>
      <c r="K106" s="134">
        <f t="shared" si="29"/>
        <v>100.08352474420548</v>
      </c>
      <c r="L106" s="134">
        <f t="shared" si="30"/>
        <v>100</v>
      </c>
      <c r="O106" s="363"/>
    </row>
    <row r="107" spans="1:19" ht="12" customHeight="1">
      <c r="A107" s="374" t="s">
        <v>179</v>
      </c>
      <c r="B107" s="374"/>
      <c r="C107" s="374"/>
      <c r="D107" s="73">
        <f>D112</f>
        <v>9400</v>
      </c>
      <c r="E107" s="73">
        <f>E112</f>
        <v>23000</v>
      </c>
      <c r="F107" s="178">
        <f>F112</f>
        <v>29300</v>
      </c>
      <c r="G107" s="73">
        <f>G112</f>
        <v>29350</v>
      </c>
      <c r="H107" s="73">
        <f>H112</f>
        <v>29350</v>
      </c>
      <c r="I107" s="135">
        <f t="shared" si="24"/>
        <v>244.68085106382978</v>
      </c>
      <c r="J107" s="135">
        <f t="shared" si="28"/>
        <v>127.39130434782608</v>
      </c>
      <c r="K107" s="135">
        <f t="shared" si="29"/>
        <v>100.17064846416382</v>
      </c>
      <c r="L107" s="135">
        <f t="shared" si="30"/>
        <v>100</v>
      </c>
      <c r="O107" s="202"/>
      <c r="S107" s="359"/>
    </row>
    <row r="108" spans="1:19" ht="12" customHeight="1">
      <c r="A108" s="375" t="s">
        <v>147</v>
      </c>
      <c r="B108" s="375"/>
      <c r="C108" s="375"/>
      <c r="D108" s="74">
        <f>D112</f>
        <v>9400</v>
      </c>
      <c r="E108" s="74">
        <f>E112</f>
        <v>23000</v>
      </c>
      <c r="F108" s="179">
        <f>F112</f>
        <v>29300</v>
      </c>
      <c r="G108" s="74">
        <f>G112</f>
        <v>29350</v>
      </c>
      <c r="H108" s="74">
        <f>H112</f>
        <v>29350</v>
      </c>
      <c r="I108" s="136">
        <f t="shared" si="24"/>
        <v>244.68085106382978</v>
      </c>
      <c r="J108" s="136">
        <f t="shared" si="28"/>
        <v>127.39130434782608</v>
      </c>
      <c r="K108" s="136">
        <f t="shared" si="29"/>
        <v>100.17064846416382</v>
      </c>
      <c r="L108" s="136">
        <f t="shared" si="30"/>
        <v>100</v>
      </c>
      <c r="O108" s="202"/>
    </row>
    <row r="109" spans="1:19" ht="12" customHeight="1">
      <c r="A109" s="372" t="s">
        <v>55</v>
      </c>
      <c r="B109" s="372"/>
      <c r="C109" s="372"/>
      <c r="D109" s="75">
        <v>0</v>
      </c>
      <c r="E109" s="75">
        <v>0</v>
      </c>
      <c r="F109" s="180">
        <v>0</v>
      </c>
      <c r="G109" s="180">
        <v>0</v>
      </c>
      <c r="H109" s="180">
        <v>0</v>
      </c>
      <c r="I109" s="137" t="e">
        <f t="shared" si="24"/>
        <v>#DIV/0!</v>
      </c>
      <c r="J109" s="137" t="e">
        <f t="shared" si="28"/>
        <v>#DIV/0!</v>
      </c>
      <c r="K109" s="137" t="e">
        <f t="shared" si="29"/>
        <v>#DIV/0!</v>
      </c>
      <c r="L109" s="137" t="e">
        <f t="shared" si="30"/>
        <v>#DIV/0!</v>
      </c>
      <c r="O109" s="202"/>
    </row>
    <row r="110" spans="1:19" ht="12" customHeight="1">
      <c r="A110" s="372" t="s">
        <v>67</v>
      </c>
      <c r="B110" s="372"/>
      <c r="C110" s="372"/>
      <c r="D110" s="75">
        <v>0</v>
      </c>
      <c r="E110" s="75">
        <v>0</v>
      </c>
      <c r="F110" s="180">
        <v>0</v>
      </c>
      <c r="G110" s="75">
        <v>0</v>
      </c>
      <c r="H110" s="75">
        <v>0</v>
      </c>
      <c r="I110" s="137" t="e">
        <f t="shared" si="24"/>
        <v>#DIV/0!</v>
      </c>
      <c r="J110" s="137" t="e">
        <f t="shared" si="28"/>
        <v>#DIV/0!</v>
      </c>
      <c r="K110" s="137" t="e">
        <f t="shared" si="29"/>
        <v>#DIV/0!</v>
      </c>
      <c r="L110" s="137" t="e">
        <f t="shared" si="30"/>
        <v>#DIV/0!</v>
      </c>
      <c r="O110" s="202"/>
      <c r="S110" s="202"/>
    </row>
    <row r="111" spans="1:19" ht="12" customHeight="1">
      <c r="A111" s="378" t="s">
        <v>181</v>
      </c>
      <c r="B111" s="379"/>
      <c r="C111" s="380"/>
      <c r="D111" s="75">
        <f t="shared" ref="D111:H112" si="31">D112</f>
        <v>9400</v>
      </c>
      <c r="E111" s="75">
        <f t="shared" si="31"/>
        <v>23000</v>
      </c>
      <c r="F111" s="180">
        <f t="shared" si="31"/>
        <v>29300</v>
      </c>
      <c r="G111" s="75">
        <f t="shared" si="31"/>
        <v>29350</v>
      </c>
      <c r="H111" s="75">
        <f t="shared" si="31"/>
        <v>29350</v>
      </c>
      <c r="I111" s="137">
        <f t="shared" si="24"/>
        <v>244.68085106382978</v>
      </c>
      <c r="J111" s="137">
        <f t="shared" si="28"/>
        <v>127.39130434782608</v>
      </c>
      <c r="K111" s="137">
        <f t="shared" si="29"/>
        <v>100.17064846416382</v>
      </c>
      <c r="L111" s="137">
        <f t="shared" si="30"/>
        <v>100</v>
      </c>
      <c r="O111" s="202"/>
      <c r="S111" s="202"/>
    </row>
    <row r="112" spans="1:19" ht="12" customHeight="1">
      <c r="A112" s="269"/>
      <c r="B112" s="270">
        <v>3</v>
      </c>
      <c r="C112" s="271" t="s">
        <v>56</v>
      </c>
      <c r="D112" s="71">
        <f t="shared" si="31"/>
        <v>9400</v>
      </c>
      <c r="E112" s="71">
        <f t="shared" si="31"/>
        <v>23000</v>
      </c>
      <c r="F112" s="176">
        <f t="shared" si="31"/>
        <v>29300</v>
      </c>
      <c r="G112" s="71">
        <f t="shared" si="31"/>
        <v>29350</v>
      </c>
      <c r="H112" s="71">
        <f t="shared" si="31"/>
        <v>29350</v>
      </c>
      <c r="I112" s="133">
        <f t="shared" si="24"/>
        <v>244.68085106382978</v>
      </c>
      <c r="J112" s="133">
        <f t="shared" si="28"/>
        <v>127.39130434782608</v>
      </c>
      <c r="K112" s="133">
        <f t="shared" si="29"/>
        <v>100.17064846416382</v>
      </c>
      <c r="L112" s="133">
        <f t="shared" si="30"/>
        <v>100</v>
      </c>
      <c r="O112" s="202"/>
      <c r="S112" s="359"/>
    </row>
    <row r="113" spans="1:19" ht="12" customHeight="1">
      <c r="A113" s="269"/>
      <c r="B113" s="270">
        <v>32</v>
      </c>
      <c r="C113" s="271" t="s">
        <v>57</v>
      </c>
      <c r="D113" s="76">
        <f>SUM(D114,D115)</f>
        <v>9400</v>
      </c>
      <c r="E113" s="76">
        <f>SUM(E114,E115)</f>
        <v>23000</v>
      </c>
      <c r="F113" s="181">
        <f>SUM(F114,F115)</f>
        <v>29300</v>
      </c>
      <c r="G113" s="76">
        <f>SUM(G114,G115)</f>
        <v>29350</v>
      </c>
      <c r="H113" s="76">
        <f>SUM(H114,H115)</f>
        <v>29350</v>
      </c>
      <c r="I113" s="133">
        <f t="shared" si="24"/>
        <v>244.68085106382978</v>
      </c>
      <c r="J113" s="133">
        <f t="shared" si="28"/>
        <v>127.39130434782608</v>
      </c>
      <c r="K113" s="133">
        <f t="shared" si="29"/>
        <v>100.17064846416382</v>
      </c>
      <c r="L113" s="133">
        <f t="shared" si="30"/>
        <v>100</v>
      </c>
      <c r="O113" s="202"/>
    </row>
    <row r="114" spans="1:19" ht="12" customHeight="1">
      <c r="A114" s="269"/>
      <c r="B114" s="281">
        <v>322</v>
      </c>
      <c r="C114" s="283" t="s">
        <v>60</v>
      </c>
      <c r="D114" s="105">
        <v>6700</v>
      </c>
      <c r="E114" s="105">
        <v>2000</v>
      </c>
      <c r="F114" s="182">
        <v>8300</v>
      </c>
      <c r="G114" s="77">
        <v>8350</v>
      </c>
      <c r="H114" s="77">
        <v>8350</v>
      </c>
      <c r="I114" s="133">
        <f t="shared" si="24"/>
        <v>29.850746268656714</v>
      </c>
      <c r="J114" s="133">
        <f t="shared" si="28"/>
        <v>415.00000000000006</v>
      </c>
      <c r="K114" s="133">
        <f t="shared" si="29"/>
        <v>100.60240963855422</v>
      </c>
      <c r="L114" s="133">
        <f t="shared" si="30"/>
        <v>100</v>
      </c>
      <c r="O114" s="202"/>
    </row>
    <row r="115" spans="1:19" ht="12" customHeight="1">
      <c r="A115" s="269"/>
      <c r="B115" s="281">
        <v>323</v>
      </c>
      <c r="C115" s="283" t="s">
        <v>58</v>
      </c>
      <c r="D115" s="105">
        <v>2700</v>
      </c>
      <c r="E115" s="105">
        <v>21000</v>
      </c>
      <c r="F115" s="182">
        <v>21000</v>
      </c>
      <c r="G115" s="77">
        <f>F115</f>
        <v>21000</v>
      </c>
      <c r="H115" s="77">
        <f>G115</f>
        <v>21000</v>
      </c>
      <c r="I115" s="133">
        <f t="shared" si="24"/>
        <v>777.77777777777771</v>
      </c>
      <c r="J115" s="133">
        <f t="shared" si="28"/>
        <v>100</v>
      </c>
      <c r="K115" s="133">
        <f t="shared" si="29"/>
        <v>100</v>
      </c>
      <c r="L115" s="133">
        <f t="shared" si="30"/>
        <v>100</v>
      </c>
      <c r="O115" s="202"/>
    </row>
    <row r="116" spans="1:19" ht="12" customHeight="1">
      <c r="A116" s="374" t="s">
        <v>245</v>
      </c>
      <c r="B116" s="374"/>
      <c r="C116" s="374"/>
      <c r="D116" s="73">
        <f>D117</f>
        <v>6100</v>
      </c>
      <c r="E116" s="73">
        <f>E117</f>
        <v>28225</v>
      </c>
      <c r="F116" s="178">
        <f>F117</f>
        <v>14525</v>
      </c>
      <c r="G116" s="73">
        <f>G117</f>
        <v>14525</v>
      </c>
      <c r="H116" s="73">
        <f>H117</f>
        <v>14525</v>
      </c>
      <c r="I116" s="135">
        <f t="shared" si="24"/>
        <v>462.70491803278685</v>
      </c>
      <c r="J116" s="135">
        <f t="shared" si="28"/>
        <v>51.461470327723646</v>
      </c>
      <c r="K116" s="135">
        <f t="shared" si="29"/>
        <v>100</v>
      </c>
      <c r="L116" s="135">
        <f t="shared" si="30"/>
        <v>100</v>
      </c>
      <c r="O116" s="202"/>
      <c r="S116" s="202"/>
    </row>
    <row r="117" spans="1:19" ht="12" customHeight="1">
      <c r="A117" s="375" t="s">
        <v>147</v>
      </c>
      <c r="B117" s="375"/>
      <c r="C117" s="375"/>
      <c r="D117" s="74">
        <f>D119</f>
        <v>6100</v>
      </c>
      <c r="E117" s="74">
        <f>E119</f>
        <v>28225</v>
      </c>
      <c r="F117" s="179">
        <f>F119</f>
        <v>14525</v>
      </c>
      <c r="G117" s="74">
        <f>G119</f>
        <v>14525</v>
      </c>
      <c r="H117" s="74">
        <f>H119</f>
        <v>14525</v>
      </c>
      <c r="I117" s="136">
        <f t="shared" si="24"/>
        <v>462.70491803278685</v>
      </c>
      <c r="J117" s="136">
        <f t="shared" si="28"/>
        <v>51.461470327723646</v>
      </c>
      <c r="K117" s="136">
        <f t="shared" si="29"/>
        <v>100</v>
      </c>
      <c r="L117" s="136">
        <f t="shared" si="30"/>
        <v>100</v>
      </c>
      <c r="O117" s="202"/>
      <c r="S117" s="202"/>
    </row>
    <row r="118" spans="1:19" ht="12" customHeight="1">
      <c r="A118" s="372" t="s">
        <v>55</v>
      </c>
      <c r="B118" s="372"/>
      <c r="C118" s="372"/>
      <c r="D118" s="75">
        <f t="shared" ref="D118:H119" si="32">D119</f>
        <v>6100</v>
      </c>
      <c r="E118" s="75">
        <f t="shared" si="32"/>
        <v>28225</v>
      </c>
      <c r="F118" s="180">
        <f t="shared" si="32"/>
        <v>14525</v>
      </c>
      <c r="G118" s="75">
        <f t="shared" si="32"/>
        <v>14525</v>
      </c>
      <c r="H118" s="75">
        <f t="shared" si="32"/>
        <v>14525</v>
      </c>
      <c r="I118" s="137">
        <f t="shared" si="24"/>
        <v>462.70491803278685</v>
      </c>
      <c r="J118" s="137">
        <f t="shared" si="28"/>
        <v>51.461470327723646</v>
      </c>
      <c r="K118" s="137">
        <f t="shared" si="29"/>
        <v>100</v>
      </c>
      <c r="L118" s="137">
        <f t="shared" si="30"/>
        <v>100</v>
      </c>
      <c r="O118" s="202"/>
      <c r="S118" s="359"/>
    </row>
    <row r="119" spans="1:19" ht="12" customHeight="1">
      <c r="A119" s="269"/>
      <c r="B119" s="270">
        <v>3</v>
      </c>
      <c r="C119" s="271" t="s">
        <v>56</v>
      </c>
      <c r="D119" s="71">
        <f t="shared" si="32"/>
        <v>6100</v>
      </c>
      <c r="E119" s="71">
        <f t="shared" si="32"/>
        <v>28225</v>
      </c>
      <c r="F119" s="176">
        <f t="shared" si="32"/>
        <v>14525</v>
      </c>
      <c r="G119" s="71">
        <f t="shared" si="32"/>
        <v>14525</v>
      </c>
      <c r="H119" s="71">
        <f t="shared" si="32"/>
        <v>14525</v>
      </c>
      <c r="I119" s="133">
        <f t="shared" si="24"/>
        <v>462.70491803278685</v>
      </c>
      <c r="J119" s="133">
        <f t="shared" si="28"/>
        <v>51.461470327723646</v>
      </c>
      <c r="K119" s="133">
        <f t="shared" si="29"/>
        <v>100</v>
      </c>
      <c r="L119" s="133">
        <f t="shared" si="30"/>
        <v>100</v>
      </c>
      <c r="O119" s="202"/>
    </row>
    <row r="120" spans="1:19" ht="12" customHeight="1">
      <c r="A120" s="269"/>
      <c r="B120" s="270">
        <v>32</v>
      </c>
      <c r="C120" s="271" t="s">
        <v>57</v>
      </c>
      <c r="D120" s="76">
        <f>SUM(D121,D122)</f>
        <v>6100</v>
      </c>
      <c r="E120" s="76">
        <f>SUM(E121,E122)</f>
        <v>28225</v>
      </c>
      <c r="F120" s="181">
        <f>SUM(F121,F122)</f>
        <v>14525</v>
      </c>
      <c r="G120" s="76">
        <f>SUM(G121,G122)</f>
        <v>14525</v>
      </c>
      <c r="H120" s="76">
        <f>SUM(H121,H122)</f>
        <v>14525</v>
      </c>
      <c r="I120" s="133">
        <f t="shared" si="24"/>
        <v>462.70491803278685</v>
      </c>
      <c r="J120" s="133">
        <f t="shared" si="28"/>
        <v>51.461470327723646</v>
      </c>
      <c r="K120" s="133">
        <f t="shared" si="29"/>
        <v>100</v>
      </c>
      <c r="L120" s="133">
        <f t="shared" si="30"/>
        <v>100</v>
      </c>
      <c r="O120" s="202"/>
    </row>
    <row r="121" spans="1:19" ht="12" customHeight="1">
      <c r="A121" s="269"/>
      <c r="B121" s="281">
        <v>322</v>
      </c>
      <c r="C121" s="283" t="s">
        <v>60</v>
      </c>
      <c r="D121" s="105">
        <v>2700</v>
      </c>
      <c r="E121" s="105">
        <v>3025</v>
      </c>
      <c r="F121" s="182">
        <v>3025</v>
      </c>
      <c r="G121" s="77">
        <f t="shared" ref="G121:H122" si="33">F121</f>
        <v>3025</v>
      </c>
      <c r="H121" s="77">
        <f t="shared" si="33"/>
        <v>3025</v>
      </c>
      <c r="I121" s="133">
        <f t="shared" si="24"/>
        <v>112.03703703703705</v>
      </c>
      <c r="J121" s="133">
        <f t="shared" si="28"/>
        <v>100</v>
      </c>
      <c r="K121" s="133">
        <f t="shared" si="29"/>
        <v>100</v>
      </c>
      <c r="L121" s="133">
        <f t="shared" si="30"/>
        <v>100</v>
      </c>
      <c r="O121" s="202"/>
    </row>
    <row r="122" spans="1:19" ht="12" customHeight="1">
      <c r="A122" s="269"/>
      <c r="B122" s="281">
        <v>323</v>
      </c>
      <c r="C122" s="283" t="s">
        <v>58</v>
      </c>
      <c r="D122" s="105">
        <v>3400</v>
      </c>
      <c r="E122" s="105">
        <v>25200</v>
      </c>
      <c r="F122" s="182">
        <v>11500</v>
      </c>
      <c r="G122" s="77">
        <f t="shared" si="33"/>
        <v>11500</v>
      </c>
      <c r="H122" s="77">
        <f t="shared" si="33"/>
        <v>11500</v>
      </c>
      <c r="I122" s="133">
        <f t="shared" si="24"/>
        <v>741.17647058823536</v>
      </c>
      <c r="J122" s="133">
        <f t="shared" si="28"/>
        <v>45.634920634920633</v>
      </c>
      <c r="K122" s="133">
        <f t="shared" si="29"/>
        <v>100</v>
      </c>
      <c r="L122" s="133">
        <f t="shared" si="30"/>
        <v>100</v>
      </c>
      <c r="O122" s="202"/>
    </row>
    <row r="123" spans="1:19" ht="12" customHeight="1">
      <c r="A123" s="374" t="s">
        <v>243</v>
      </c>
      <c r="B123" s="374"/>
      <c r="C123" s="374"/>
      <c r="D123" s="73">
        <f>D124</f>
        <v>34700</v>
      </c>
      <c r="E123" s="73">
        <f>E124</f>
        <v>32800</v>
      </c>
      <c r="F123" s="178">
        <f>F124</f>
        <v>28750</v>
      </c>
      <c r="G123" s="73">
        <f>G124</f>
        <v>28750</v>
      </c>
      <c r="H123" s="73">
        <f>H124</f>
        <v>28750</v>
      </c>
      <c r="I123" s="135">
        <f t="shared" si="24"/>
        <v>94.524495677233432</v>
      </c>
      <c r="J123" s="135">
        <f t="shared" si="28"/>
        <v>87.652439024390233</v>
      </c>
      <c r="K123" s="135">
        <f t="shared" si="29"/>
        <v>100</v>
      </c>
      <c r="L123" s="135">
        <f t="shared" si="30"/>
        <v>100</v>
      </c>
      <c r="O123" s="202"/>
      <c r="S123" s="202"/>
    </row>
    <row r="124" spans="1:19" ht="12" customHeight="1">
      <c r="A124" s="375" t="s">
        <v>147</v>
      </c>
      <c r="B124" s="375"/>
      <c r="C124" s="375"/>
      <c r="D124" s="74">
        <f>D127</f>
        <v>34700</v>
      </c>
      <c r="E124" s="74">
        <f>E127</f>
        <v>32800</v>
      </c>
      <c r="F124" s="179">
        <f>F127</f>
        <v>28750</v>
      </c>
      <c r="G124" s="74">
        <f>G127</f>
        <v>28750</v>
      </c>
      <c r="H124" s="74">
        <f>H127</f>
        <v>28750</v>
      </c>
      <c r="I124" s="136">
        <f t="shared" si="24"/>
        <v>94.524495677233432</v>
      </c>
      <c r="J124" s="136">
        <f t="shared" si="28"/>
        <v>87.652439024390233</v>
      </c>
      <c r="K124" s="136">
        <f t="shared" si="29"/>
        <v>100</v>
      </c>
      <c r="L124" s="136">
        <f t="shared" si="30"/>
        <v>100</v>
      </c>
      <c r="O124" s="202"/>
      <c r="S124" s="202"/>
    </row>
    <row r="125" spans="1:19" ht="12" customHeight="1">
      <c r="A125" s="372" t="s">
        <v>244</v>
      </c>
      <c r="B125" s="372"/>
      <c r="C125" s="372"/>
      <c r="D125" s="75">
        <f t="shared" ref="D125:E125" si="34">D124</f>
        <v>34700</v>
      </c>
      <c r="E125" s="75">
        <f t="shared" si="34"/>
        <v>32800</v>
      </c>
      <c r="F125" s="180">
        <f>F124</f>
        <v>28750</v>
      </c>
      <c r="G125" s="75">
        <f t="shared" ref="G125:H125" si="35">G124</f>
        <v>28750</v>
      </c>
      <c r="H125" s="75">
        <f t="shared" si="35"/>
        <v>28750</v>
      </c>
      <c r="I125" s="137">
        <f t="shared" si="24"/>
        <v>94.524495677233432</v>
      </c>
      <c r="J125" s="137">
        <f t="shared" si="28"/>
        <v>87.652439024390233</v>
      </c>
      <c r="K125" s="137">
        <f t="shared" si="29"/>
        <v>100</v>
      </c>
      <c r="L125" s="137">
        <f t="shared" si="30"/>
        <v>100</v>
      </c>
      <c r="O125" s="202"/>
      <c r="S125" s="359"/>
    </row>
    <row r="126" spans="1:19" ht="12" customHeight="1">
      <c r="A126" s="372" t="s">
        <v>55</v>
      </c>
      <c r="B126" s="372"/>
      <c r="C126" s="372"/>
      <c r="D126" s="75">
        <f t="shared" ref="D126:E126" si="36">D124-D125</f>
        <v>0</v>
      </c>
      <c r="E126" s="75">
        <f t="shared" si="36"/>
        <v>0</v>
      </c>
      <c r="F126" s="180">
        <f>F124-F125</f>
        <v>0</v>
      </c>
      <c r="G126" s="75">
        <f t="shared" ref="G126:H126" si="37">G124-G125</f>
        <v>0</v>
      </c>
      <c r="H126" s="75">
        <f t="shared" si="37"/>
        <v>0</v>
      </c>
      <c r="I126" s="137" t="e">
        <f t="shared" si="24"/>
        <v>#DIV/0!</v>
      </c>
      <c r="J126" s="137" t="e">
        <f t="shared" si="28"/>
        <v>#DIV/0!</v>
      </c>
      <c r="K126" s="137" t="e">
        <f t="shared" si="29"/>
        <v>#DIV/0!</v>
      </c>
      <c r="L126" s="137" t="e">
        <f t="shared" si="30"/>
        <v>#DIV/0!</v>
      </c>
      <c r="O126" s="202"/>
    </row>
    <row r="127" spans="1:19" ht="12" customHeight="1">
      <c r="A127" s="269"/>
      <c r="B127" s="270">
        <v>3</v>
      </c>
      <c r="C127" s="271" t="s">
        <v>56</v>
      </c>
      <c r="D127" s="79">
        <f>D128</f>
        <v>34700</v>
      </c>
      <c r="E127" s="79">
        <f>E128</f>
        <v>32800</v>
      </c>
      <c r="F127" s="185">
        <f>F128</f>
        <v>28750</v>
      </c>
      <c r="G127" s="79">
        <f>G128</f>
        <v>28750</v>
      </c>
      <c r="H127" s="79">
        <f>H128</f>
        <v>28750</v>
      </c>
      <c r="I127" s="133">
        <f t="shared" si="24"/>
        <v>94.524495677233432</v>
      </c>
      <c r="J127" s="133">
        <f t="shared" si="28"/>
        <v>87.652439024390233</v>
      </c>
      <c r="K127" s="133">
        <f t="shared" si="29"/>
        <v>100</v>
      </c>
      <c r="L127" s="133">
        <f t="shared" si="30"/>
        <v>100</v>
      </c>
      <c r="O127" s="202"/>
    </row>
    <row r="128" spans="1:19" ht="12" customHeight="1">
      <c r="A128" s="269"/>
      <c r="B128" s="270">
        <v>32</v>
      </c>
      <c r="C128" s="271" t="s">
        <v>57</v>
      </c>
      <c r="D128" s="79">
        <f>SUM(D129,D130)</f>
        <v>34700</v>
      </c>
      <c r="E128" s="79">
        <f>SUM(E129,E130)</f>
        <v>32800</v>
      </c>
      <c r="F128" s="185">
        <f>SUM(F129,F130)</f>
        <v>28750</v>
      </c>
      <c r="G128" s="79">
        <f>SUM(G129,G130)</f>
        <v>28750</v>
      </c>
      <c r="H128" s="79">
        <f>SUM(H129,H130)</f>
        <v>28750</v>
      </c>
      <c r="I128" s="133">
        <f t="shared" si="24"/>
        <v>94.524495677233432</v>
      </c>
      <c r="J128" s="133">
        <f t="shared" si="28"/>
        <v>87.652439024390233</v>
      </c>
      <c r="K128" s="133">
        <f t="shared" si="29"/>
        <v>100</v>
      </c>
      <c r="L128" s="133">
        <f t="shared" si="30"/>
        <v>100</v>
      </c>
      <c r="O128" s="202"/>
    </row>
    <row r="129" spans="1:19" ht="12" customHeight="1">
      <c r="A129" s="269"/>
      <c r="B129" s="281">
        <v>322</v>
      </c>
      <c r="C129" s="283" t="s">
        <v>60</v>
      </c>
      <c r="D129" s="105">
        <v>16700</v>
      </c>
      <c r="E129" s="105">
        <v>17800</v>
      </c>
      <c r="F129" s="182">
        <v>13500</v>
      </c>
      <c r="G129" s="77">
        <f t="shared" ref="G129:H130" si="38">F129</f>
        <v>13500</v>
      </c>
      <c r="H129" s="77">
        <f t="shared" si="38"/>
        <v>13500</v>
      </c>
      <c r="I129" s="133">
        <f t="shared" si="24"/>
        <v>106.58682634730539</v>
      </c>
      <c r="J129" s="133">
        <f t="shared" si="28"/>
        <v>75.842696629213478</v>
      </c>
      <c r="K129" s="133">
        <f t="shared" si="29"/>
        <v>100</v>
      </c>
      <c r="L129" s="133">
        <f t="shared" si="30"/>
        <v>100</v>
      </c>
      <c r="O129" s="202"/>
    </row>
    <row r="130" spans="1:19" ht="12" customHeight="1">
      <c r="A130" s="269"/>
      <c r="B130" s="281">
        <v>323</v>
      </c>
      <c r="C130" s="283" t="s">
        <v>58</v>
      </c>
      <c r="D130" s="105">
        <v>18000</v>
      </c>
      <c r="E130" s="105">
        <v>15000</v>
      </c>
      <c r="F130" s="182">
        <v>15250</v>
      </c>
      <c r="G130" s="77">
        <f t="shared" si="38"/>
        <v>15250</v>
      </c>
      <c r="H130" s="77">
        <f t="shared" si="38"/>
        <v>15250</v>
      </c>
      <c r="I130" s="133">
        <f t="shared" si="24"/>
        <v>83.333333333333343</v>
      </c>
      <c r="J130" s="133">
        <f t="shared" si="28"/>
        <v>101.66666666666666</v>
      </c>
      <c r="K130" s="133">
        <f t="shared" si="29"/>
        <v>100</v>
      </c>
      <c r="L130" s="133">
        <f t="shared" si="30"/>
        <v>100</v>
      </c>
      <c r="O130" s="202"/>
    </row>
    <row r="131" spans="1:19" ht="12" customHeight="1">
      <c r="A131" s="374" t="s">
        <v>70</v>
      </c>
      <c r="B131" s="374"/>
      <c r="C131" s="374"/>
      <c r="D131" s="73">
        <f>D132</f>
        <v>5600</v>
      </c>
      <c r="E131" s="73">
        <f>E132</f>
        <v>4000</v>
      </c>
      <c r="F131" s="178">
        <f>F132</f>
        <v>6950</v>
      </c>
      <c r="G131" s="73">
        <f>G132</f>
        <v>7000</v>
      </c>
      <c r="H131" s="73">
        <f>H132</f>
        <v>7000</v>
      </c>
      <c r="I131" s="143">
        <f t="shared" si="24"/>
        <v>71.428571428571431</v>
      </c>
      <c r="J131" s="143">
        <f t="shared" si="28"/>
        <v>173.75</v>
      </c>
      <c r="K131" s="143">
        <f t="shared" si="29"/>
        <v>100.71942446043165</v>
      </c>
      <c r="L131" s="143">
        <f t="shared" si="30"/>
        <v>100</v>
      </c>
      <c r="O131" s="359"/>
      <c r="S131" s="202"/>
    </row>
    <row r="132" spans="1:19" ht="12" customHeight="1">
      <c r="A132" s="375" t="s">
        <v>147</v>
      </c>
      <c r="B132" s="375"/>
      <c r="C132" s="375"/>
      <c r="D132" s="74">
        <f>D134+D137</f>
        <v>5600</v>
      </c>
      <c r="E132" s="74">
        <f>E134+E137</f>
        <v>4000</v>
      </c>
      <c r="F132" s="179">
        <f>F134+F137</f>
        <v>6950</v>
      </c>
      <c r="G132" s="74">
        <f>G134+G137</f>
        <v>7000</v>
      </c>
      <c r="H132" s="74">
        <f>H134+H137</f>
        <v>7000</v>
      </c>
      <c r="I132" s="144">
        <f t="shared" si="24"/>
        <v>71.428571428571431</v>
      </c>
      <c r="J132" s="144">
        <f t="shared" si="28"/>
        <v>173.75</v>
      </c>
      <c r="K132" s="144">
        <f t="shared" si="29"/>
        <v>100.71942446043165</v>
      </c>
      <c r="L132" s="144">
        <f t="shared" si="30"/>
        <v>100</v>
      </c>
      <c r="S132" s="202"/>
    </row>
    <row r="133" spans="1:19" ht="12" customHeight="1">
      <c r="A133" s="384" t="s">
        <v>101</v>
      </c>
      <c r="B133" s="385"/>
      <c r="C133" s="385"/>
      <c r="D133" s="75">
        <f>D134+D137</f>
        <v>5600</v>
      </c>
      <c r="E133" s="75">
        <f>E134+E137</f>
        <v>4000</v>
      </c>
      <c r="F133" s="180">
        <f t="shared" ref="F133:H133" si="39">F134+F137</f>
        <v>6950</v>
      </c>
      <c r="G133" s="75">
        <f t="shared" si="39"/>
        <v>7000</v>
      </c>
      <c r="H133" s="75">
        <f t="shared" si="39"/>
        <v>7000</v>
      </c>
      <c r="I133" s="145">
        <f t="shared" si="24"/>
        <v>71.428571428571431</v>
      </c>
      <c r="J133" s="145">
        <f t="shared" si="28"/>
        <v>173.75</v>
      </c>
      <c r="K133" s="145">
        <f t="shared" si="29"/>
        <v>100.71942446043165</v>
      </c>
      <c r="L133" s="145">
        <f t="shared" si="30"/>
        <v>100</v>
      </c>
      <c r="S133" s="359"/>
    </row>
    <row r="134" spans="1:19" ht="12" customHeight="1">
      <c r="A134" s="269"/>
      <c r="B134" s="270">
        <v>3</v>
      </c>
      <c r="C134" s="271" t="s">
        <v>56</v>
      </c>
      <c r="D134" s="71">
        <f t="shared" ref="D134:H135" si="40">D135</f>
        <v>2100</v>
      </c>
      <c r="E134" s="71">
        <f t="shared" si="40"/>
        <v>0</v>
      </c>
      <c r="F134" s="176">
        <f t="shared" si="40"/>
        <v>2700</v>
      </c>
      <c r="G134" s="71">
        <f t="shared" si="40"/>
        <v>2750</v>
      </c>
      <c r="H134" s="71">
        <f t="shared" si="40"/>
        <v>2750</v>
      </c>
      <c r="I134" s="133">
        <f t="shared" si="24"/>
        <v>0</v>
      </c>
      <c r="J134" s="133" t="e">
        <f t="shared" si="28"/>
        <v>#DIV/0!</v>
      </c>
      <c r="K134" s="133">
        <f t="shared" si="29"/>
        <v>101.85185185185186</v>
      </c>
      <c r="L134" s="133">
        <f t="shared" si="30"/>
        <v>100</v>
      </c>
    </row>
    <row r="135" spans="1:19" ht="12" customHeight="1">
      <c r="A135" s="269"/>
      <c r="B135" s="270">
        <v>32</v>
      </c>
      <c r="C135" s="271" t="s">
        <v>57</v>
      </c>
      <c r="D135" s="83">
        <f t="shared" si="40"/>
        <v>2100</v>
      </c>
      <c r="E135" s="83">
        <f t="shared" si="40"/>
        <v>0</v>
      </c>
      <c r="F135" s="191">
        <f t="shared" si="40"/>
        <v>2700</v>
      </c>
      <c r="G135" s="83">
        <f t="shared" si="40"/>
        <v>2750</v>
      </c>
      <c r="H135" s="83">
        <f t="shared" si="40"/>
        <v>2750</v>
      </c>
      <c r="I135" s="133">
        <f t="shared" si="24"/>
        <v>0</v>
      </c>
      <c r="J135" s="133" t="e">
        <f t="shared" si="28"/>
        <v>#DIV/0!</v>
      </c>
      <c r="K135" s="133">
        <f t="shared" si="29"/>
        <v>101.85185185185186</v>
      </c>
      <c r="L135" s="133">
        <f t="shared" si="30"/>
        <v>100</v>
      </c>
    </row>
    <row r="136" spans="1:19" ht="12" customHeight="1">
      <c r="A136" s="269"/>
      <c r="B136" s="281">
        <v>323</v>
      </c>
      <c r="C136" s="283" t="s">
        <v>58</v>
      </c>
      <c r="D136" s="105">
        <v>2100</v>
      </c>
      <c r="E136" s="105">
        <v>0</v>
      </c>
      <c r="F136" s="182">
        <v>2700</v>
      </c>
      <c r="G136" s="77">
        <v>2750</v>
      </c>
      <c r="H136" s="77">
        <v>2750</v>
      </c>
      <c r="I136" s="133">
        <f t="shared" si="24"/>
        <v>0</v>
      </c>
      <c r="J136" s="133" t="e">
        <f t="shared" si="28"/>
        <v>#DIV/0!</v>
      </c>
      <c r="K136" s="133">
        <f t="shared" si="29"/>
        <v>101.85185185185186</v>
      </c>
      <c r="L136" s="133">
        <f t="shared" si="30"/>
        <v>100</v>
      </c>
    </row>
    <row r="137" spans="1:19" ht="12" customHeight="1">
      <c r="A137" s="269"/>
      <c r="B137" s="287">
        <v>4</v>
      </c>
      <c r="C137" s="271" t="s">
        <v>71</v>
      </c>
      <c r="D137" s="79">
        <f t="shared" ref="D137:H138" si="41">SUM(D138)</f>
        <v>3500</v>
      </c>
      <c r="E137" s="79">
        <f t="shared" si="41"/>
        <v>4000</v>
      </c>
      <c r="F137" s="185">
        <f t="shared" si="41"/>
        <v>4250</v>
      </c>
      <c r="G137" s="79">
        <f t="shared" si="41"/>
        <v>4250</v>
      </c>
      <c r="H137" s="79">
        <f t="shared" si="41"/>
        <v>4250</v>
      </c>
      <c r="I137" s="133">
        <f t="shared" si="24"/>
        <v>114.28571428571428</v>
      </c>
      <c r="J137" s="133">
        <f t="shared" si="28"/>
        <v>106.25</v>
      </c>
      <c r="K137" s="133">
        <f t="shared" si="29"/>
        <v>100</v>
      </c>
      <c r="L137" s="133">
        <f t="shared" si="30"/>
        <v>100</v>
      </c>
    </row>
    <row r="138" spans="1:19" ht="12" customHeight="1">
      <c r="A138" s="269"/>
      <c r="B138" s="287">
        <v>42</v>
      </c>
      <c r="C138" s="271" t="s">
        <v>72</v>
      </c>
      <c r="D138" s="79">
        <f t="shared" si="41"/>
        <v>3500</v>
      </c>
      <c r="E138" s="79">
        <f t="shared" si="41"/>
        <v>4000</v>
      </c>
      <c r="F138" s="185">
        <f t="shared" si="41"/>
        <v>4250</v>
      </c>
      <c r="G138" s="79">
        <f t="shared" si="41"/>
        <v>4250</v>
      </c>
      <c r="H138" s="79">
        <f t="shared" si="41"/>
        <v>4250</v>
      </c>
      <c r="I138" s="133">
        <f t="shared" ref="I138:I203" si="42">E138/D138*100</f>
        <v>114.28571428571428</v>
      </c>
      <c r="J138" s="133">
        <f t="shared" si="28"/>
        <v>106.25</v>
      </c>
      <c r="K138" s="133">
        <f t="shared" si="29"/>
        <v>100</v>
      </c>
      <c r="L138" s="133">
        <f t="shared" si="30"/>
        <v>100</v>
      </c>
    </row>
    <row r="139" spans="1:19" ht="12" customHeight="1">
      <c r="A139" s="269"/>
      <c r="B139" s="288">
        <v>422</v>
      </c>
      <c r="C139" s="283" t="s">
        <v>38</v>
      </c>
      <c r="D139" s="105">
        <v>3500</v>
      </c>
      <c r="E139" s="105">
        <v>4000</v>
      </c>
      <c r="F139" s="182">
        <v>4250</v>
      </c>
      <c r="G139" s="77">
        <f>F139</f>
        <v>4250</v>
      </c>
      <c r="H139" s="77">
        <f>G139</f>
        <v>4250</v>
      </c>
      <c r="I139" s="133">
        <f t="shared" si="42"/>
        <v>114.28571428571428</v>
      </c>
      <c r="J139" s="133">
        <f t="shared" si="28"/>
        <v>106.25</v>
      </c>
      <c r="K139" s="133">
        <f t="shared" si="29"/>
        <v>100</v>
      </c>
      <c r="L139" s="133">
        <f t="shared" si="30"/>
        <v>100</v>
      </c>
    </row>
    <row r="140" spans="1:19" ht="12" customHeight="1">
      <c r="A140" s="374" t="s">
        <v>242</v>
      </c>
      <c r="B140" s="374"/>
      <c r="C140" s="374"/>
      <c r="D140" s="81">
        <f>D143</f>
        <v>5500</v>
      </c>
      <c r="E140" s="81">
        <f>E143</f>
        <v>3000</v>
      </c>
      <c r="F140" s="187">
        <f>F143</f>
        <v>13500</v>
      </c>
      <c r="G140" s="81">
        <f>G143</f>
        <v>13500</v>
      </c>
      <c r="H140" s="81">
        <f>H143</f>
        <v>13500</v>
      </c>
      <c r="I140" s="143">
        <f t="shared" si="42"/>
        <v>54.54545454545454</v>
      </c>
      <c r="J140" s="143">
        <f t="shared" si="28"/>
        <v>450</v>
      </c>
      <c r="K140" s="143">
        <f t="shared" si="29"/>
        <v>100</v>
      </c>
      <c r="L140" s="143">
        <f t="shared" si="30"/>
        <v>100</v>
      </c>
    </row>
    <row r="141" spans="1:19" ht="12" customHeight="1">
      <c r="A141" s="375" t="s">
        <v>147</v>
      </c>
      <c r="B141" s="375"/>
      <c r="C141" s="375"/>
      <c r="D141" s="74">
        <f t="shared" ref="D141:H143" si="43">D142</f>
        <v>5500</v>
      </c>
      <c r="E141" s="74">
        <f t="shared" si="43"/>
        <v>3000</v>
      </c>
      <c r="F141" s="179">
        <f t="shared" si="43"/>
        <v>13500</v>
      </c>
      <c r="G141" s="74">
        <f t="shared" si="43"/>
        <v>13500</v>
      </c>
      <c r="H141" s="74">
        <f t="shared" si="43"/>
        <v>13500</v>
      </c>
      <c r="I141" s="144">
        <f t="shared" si="42"/>
        <v>54.54545454545454</v>
      </c>
      <c r="J141" s="144">
        <f t="shared" si="28"/>
        <v>450</v>
      </c>
      <c r="K141" s="144">
        <f t="shared" si="29"/>
        <v>100</v>
      </c>
      <c r="L141" s="144">
        <f t="shared" si="30"/>
        <v>100</v>
      </c>
    </row>
    <row r="142" spans="1:19" ht="12" customHeight="1">
      <c r="A142" s="372" t="s">
        <v>287</v>
      </c>
      <c r="B142" s="372"/>
      <c r="C142" s="372"/>
      <c r="D142" s="75">
        <f t="shared" si="43"/>
        <v>5500</v>
      </c>
      <c r="E142" s="75">
        <f t="shared" si="43"/>
        <v>3000</v>
      </c>
      <c r="F142" s="180">
        <f t="shared" si="43"/>
        <v>13500</v>
      </c>
      <c r="G142" s="75">
        <f t="shared" si="43"/>
        <v>13500</v>
      </c>
      <c r="H142" s="75">
        <f t="shared" si="43"/>
        <v>13500</v>
      </c>
      <c r="I142" s="145">
        <f t="shared" si="42"/>
        <v>54.54545454545454</v>
      </c>
      <c r="J142" s="145">
        <f t="shared" si="28"/>
        <v>450</v>
      </c>
      <c r="K142" s="145">
        <f t="shared" si="29"/>
        <v>100</v>
      </c>
      <c r="L142" s="145">
        <f t="shared" si="30"/>
        <v>100</v>
      </c>
      <c r="S142" s="202"/>
    </row>
    <row r="143" spans="1:19" ht="12" customHeight="1">
      <c r="A143" s="269"/>
      <c r="B143" s="270">
        <v>3</v>
      </c>
      <c r="C143" s="271" t="s">
        <v>56</v>
      </c>
      <c r="D143" s="71">
        <f t="shared" si="43"/>
        <v>5500</v>
      </c>
      <c r="E143" s="71">
        <f t="shared" si="43"/>
        <v>3000</v>
      </c>
      <c r="F143" s="176">
        <f t="shared" si="43"/>
        <v>13500</v>
      </c>
      <c r="G143" s="71">
        <f t="shared" si="43"/>
        <v>13500</v>
      </c>
      <c r="H143" s="71">
        <f t="shared" si="43"/>
        <v>13500</v>
      </c>
      <c r="I143" s="133">
        <f t="shared" si="42"/>
        <v>54.54545454545454</v>
      </c>
      <c r="J143" s="133">
        <f t="shared" si="28"/>
        <v>450</v>
      </c>
      <c r="K143" s="133">
        <f t="shared" si="29"/>
        <v>100</v>
      </c>
      <c r="L143" s="133">
        <f t="shared" si="30"/>
        <v>100</v>
      </c>
      <c r="S143" s="202"/>
    </row>
    <row r="144" spans="1:19" ht="12" customHeight="1">
      <c r="A144" s="269"/>
      <c r="B144" s="270">
        <v>32</v>
      </c>
      <c r="C144" s="271" t="s">
        <v>57</v>
      </c>
      <c r="D144" s="83">
        <f>SUM(D145,D146)</f>
        <v>5500</v>
      </c>
      <c r="E144" s="83">
        <f>SUM(E145,E146)</f>
        <v>3000</v>
      </c>
      <c r="F144" s="191">
        <f>SUM(F145,F146)</f>
        <v>13500</v>
      </c>
      <c r="G144" s="83">
        <f>SUM(G145,G146)</f>
        <v>13500</v>
      </c>
      <c r="H144" s="83">
        <f>SUM(H145,H146)</f>
        <v>13500</v>
      </c>
      <c r="I144" s="133">
        <f t="shared" si="42"/>
        <v>54.54545454545454</v>
      </c>
      <c r="J144" s="133">
        <f t="shared" si="28"/>
        <v>450</v>
      </c>
      <c r="K144" s="133">
        <f t="shared" si="29"/>
        <v>100</v>
      </c>
      <c r="L144" s="133">
        <f t="shared" si="30"/>
        <v>100</v>
      </c>
      <c r="S144" s="359"/>
    </row>
    <row r="145" spans="1:19" ht="12" customHeight="1">
      <c r="A145" s="269"/>
      <c r="B145" s="281">
        <v>323</v>
      </c>
      <c r="C145" s="283" t="s">
        <v>58</v>
      </c>
      <c r="D145" s="105">
        <v>3400</v>
      </c>
      <c r="E145" s="105">
        <v>2500</v>
      </c>
      <c r="F145" s="182">
        <v>4500</v>
      </c>
      <c r="G145" s="77">
        <f t="shared" ref="G145:H146" si="44">F145</f>
        <v>4500</v>
      </c>
      <c r="H145" s="77">
        <f t="shared" si="44"/>
        <v>4500</v>
      </c>
      <c r="I145" s="133">
        <f t="shared" si="42"/>
        <v>73.529411764705884</v>
      </c>
      <c r="J145" s="133">
        <f t="shared" si="28"/>
        <v>180</v>
      </c>
      <c r="K145" s="133">
        <f t="shared" si="29"/>
        <v>100</v>
      </c>
      <c r="L145" s="133">
        <f t="shared" si="30"/>
        <v>100</v>
      </c>
    </row>
    <row r="146" spans="1:19" ht="12" customHeight="1">
      <c r="A146" s="269"/>
      <c r="B146" s="281">
        <v>322</v>
      </c>
      <c r="C146" s="283" t="s">
        <v>60</v>
      </c>
      <c r="D146" s="105">
        <v>2100</v>
      </c>
      <c r="E146" s="105">
        <v>500</v>
      </c>
      <c r="F146" s="182">
        <v>9000</v>
      </c>
      <c r="G146" s="77">
        <f t="shared" si="44"/>
        <v>9000</v>
      </c>
      <c r="H146" s="77">
        <f t="shared" si="44"/>
        <v>9000</v>
      </c>
      <c r="I146" s="133">
        <f t="shared" si="42"/>
        <v>23.809523809523807</v>
      </c>
      <c r="J146" s="133">
        <f t="shared" si="28"/>
        <v>1800</v>
      </c>
      <c r="K146" s="133">
        <f t="shared" si="29"/>
        <v>100</v>
      </c>
      <c r="L146" s="133">
        <f t="shared" si="30"/>
        <v>100</v>
      </c>
    </row>
    <row r="147" spans="1:19" ht="12" customHeight="1">
      <c r="A147" s="381" t="s">
        <v>73</v>
      </c>
      <c r="B147" s="381"/>
      <c r="C147" s="381"/>
      <c r="D147" s="73">
        <f>D148</f>
        <v>31200</v>
      </c>
      <c r="E147" s="73">
        <f>E148</f>
        <v>46500</v>
      </c>
      <c r="F147" s="178">
        <f>F148</f>
        <v>26700</v>
      </c>
      <c r="G147" s="73">
        <f>G148</f>
        <v>26700</v>
      </c>
      <c r="H147" s="73">
        <f>H148</f>
        <v>26700</v>
      </c>
      <c r="I147" s="143">
        <f t="shared" si="42"/>
        <v>149.03846153846155</v>
      </c>
      <c r="J147" s="143">
        <f t="shared" si="28"/>
        <v>57.41935483870968</v>
      </c>
      <c r="K147" s="143">
        <f t="shared" si="29"/>
        <v>100</v>
      </c>
      <c r="L147" s="143">
        <f t="shared" si="30"/>
        <v>100</v>
      </c>
      <c r="S147" s="202"/>
    </row>
    <row r="148" spans="1:19" ht="12" customHeight="1">
      <c r="A148" s="375" t="s">
        <v>240</v>
      </c>
      <c r="B148" s="375"/>
      <c r="C148" s="375"/>
      <c r="D148" s="74">
        <f>D150</f>
        <v>31200</v>
      </c>
      <c r="E148" s="74">
        <f>E150</f>
        <v>46500</v>
      </c>
      <c r="F148" s="179">
        <f>F150</f>
        <v>26700</v>
      </c>
      <c r="G148" s="74">
        <f>G150</f>
        <v>26700</v>
      </c>
      <c r="H148" s="74">
        <f>H150</f>
        <v>26700</v>
      </c>
      <c r="I148" s="144">
        <f t="shared" si="42"/>
        <v>149.03846153846155</v>
      </c>
      <c r="J148" s="144">
        <f t="shared" si="28"/>
        <v>57.41935483870968</v>
      </c>
      <c r="K148" s="144">
        <f t="shared" si="29"/>
        <v>100</v>
      </c>
      <c r="L148" s="144">
        <f t="shared" si="30"/>
        <v>100</v>
      </c>
      <c r="S148" s="202"/>
    </row>
    <row r="149" spans="1:19" ht="12" customHeight="1">
      <c r="A149" s="382" t="s">
        <v>241</v>
      </c>
      <c r="B149" s="383"/>
      <c r="C149" s="383"/>
      <c r="D149" s="75">
        <f t="shared" ref="D149:H150" si="45">D150</f>
        <v>31200</v>
      </c>
      <c r="E149" s="75">
        <f t="shared" si="45"/>
        <v>46500</v>
      </c>
      <c r="F149" s="180">
        <f t="shared" si="45"/>
        <v>26700</v>
      </c>
      <c r="G149" s="75">
        <f t="shared" si="45"/>
        <v>26700</v>
      </c>
      <c r="H149" s="75">
        <f t="shared" si="45"/>
        <v>26700</v>
      </c>
      <c r="I149" s="145">
        <f t="shared" si="42"/>
        <v>149.03846153846155</v>
      </c>
      <c r="J149" s="145">
        <f t="shared" si="28"/>
        <v>57.41935483870968</v>
      </c>
      <c r="K149" s="145">
        <f t="shared" si="29"/>
        <v>100</v>
      </c>
      <c r="L149" s="145">
        <f t="shared" si="30"/>
        <v>100</v>
      </c>
      <c r="S149" s="359"/>
    </row>
    <row r="150" spans="1:19" ht="12" customHeight="1">
      <c r="A150" s="269"/>
      <c r="B150" s="270">
        <v>3</v>
      </c>
      <c r="C150" s="271" t="s">
        <v>56</v>
      </c>
      <c r="D150" s="79">
        <f t="shared" si="45"/>
        <v>31200</v>
      </c>
      <c r="E150" s="79">
        <f t="shared" si="45"/>
        <v>46500</v>
      </c>
      <c r="F150" s="185">
        <f t="shared" si="45"/>
        <v>26700</v>
      </c>
      <c r="G150" s="79">
        <f t="shared" si="45"/>
        <v>26700</v>
      </c>
      <c r="H150" s="79">
        <f t="shared" si="45"/>
        <v>26700</v>
      </c>
      <c r="I150" s="133">
        <f t="shared" si="42"/>
        <v>149.03846153846155</v>
      </c>
      <c r="J150" s="133">
        <f t="shared" si="28"/>
        <v>57.41935483870968</v>
      </c>
      <c r="K150" s="133">
        <f t="shared" si="29"/>
        <v>100</v>
      </c>
      <c r="L150" s="133">
        <f t="shared" si="30"/>
        <v>100</v>
      </c>
    </row>
    <row r="151" spans="1:19" ht="12" customHeight="1">
      <c r="A151" s="269"/>
      <c r="B151" s="270">
        <v>32</v>
      </c>
      <c r="C151" s="271" t="s">
        <v>57</v>
      </c>
      <c r="D151" s="83">
        <f>SUM(D152,D153)</f>
        <v>31200</v>
      </c>
      <c r="E151" s="83">
        <f>SUM(E152,E153)</f>
        <v>46500</v>
      </c>
      <c r="F151" s="191">
        <f>SUM(F152,F153)</f>
        <v>26700</v>
      </c>
      <c r="G151" s="83">
        <f>SUM(G152,G153)</f>
        <v>26700</v>
      </c>
      <c r="H151" s="83">
        <f>SUM(H152,H153)</f>
        <v>26700</v>
      </c>
      <c r="I151" s="133">
        <f t="shared" si="42"/>
        <v>149.03846153846155</v>
      </c>
      <c r="J151" s="133">
        <f t="shared" si="28"/>
        <v>57.41935483870968</v>
      </c>
      <c r="K151" s="133">
        <f t="shared" si="29"/>
        <v>100</v>
      </c>
      <c r="L151" s="133">
        <f t="shared" si="30"/>
        <v>100</v>
      </c>
    </row>
    <row r="152" spans="1:19" ht="12" customHeight="1">
      <c r="A152" s="269"/>
      <c r="B152" s="281">
        <v>322</v>
      </c>
      <c r="C152" s="283" t="s">
        <v>60</v>
      </c>
      <c r="D152" s="105">
        <v>200</v>
      </c>
      <c r="E152" s="105">
        <v>0</v>
      </c>
      <c r="F152" s="182">
        <f t="shared" ref="F152:H153" si="46">E152</f>
        <v>0</v>
      </c>
      <c r="G152" s="77">
        <f t="shared" si="46"/>
        <v>0</v>
      </c>
      <c r="H152" s="77">
        <f t="shared" si="46"/>
        <v>0</v>
      </c>
      <c r="I152" s="133">
        <f t="shared" si="42"/>
        <v>0</v>
      </c>
      <c r="J152" s="133" t="e">
        <f t="shared" si="28"/>
        <v>#DIV/0!</v>
      </c>
      <c r="K152" s="133" t="e">
        <f t="shared" si="29"/>
        <v>#DIV/0!</v>
      </c>
      <c r="L152" s="133" t="e">
        <f t="shared" si="30"/>
        <v>#DIV/0!</v>
      </c>
    </row>
    <row r="153" spans="1:19" ht="12" customHeight="1">
      <c r="A153" s="269"/>
      <c r="B153" s="281">
        <v>323</v>
      </c>
      <c r="C153" s="283" t="s">
        <v>58</v>
      </c>
      <c r="D153" s="105">
        <v>31000</v>
      </c>
      <c r="E153" s="105">
        <v>46500</v>
      </c>
      <c r="F153" s="182">
        <v>26700</v>
      </c>
      <c r="G153" s="77">
        <f t="shared" si="46"/>
        <v>26700</v>
      </c>
      <c r="H153" s="77">
        <f t="shared" si="46"/>
        <v>26700</v>
      </c>
      <c r="I153" s="133">
        <f t="shared" si="42"/>
        <v>150</v>
      </c>
      <c r="J153" s="133">
        <f t="shared" ref="J153:J222" si="47">F153/E153*100</f>
        <v>57.41935483870968</v>
      </c>
      <c r="K153" s="133">
        <f t="shared" ref="K153:K222" si="48">G153/F153*100</f>
        <v>100</v>
      </c>
      <c r="L153" s="133">
        <f t="shared" ref="L153:L222" si="49">H153/G153*100</f>
        <v>100</v>
      </c>
    </row>
    <row r="154" spans="1:19" ht="12" customHeight="1">
      <c r="A154" s="371" t="s">
        <v>74</v>
      </c>
      <c r="B154" s="371"/>
      <c r="C154" s="371"/>
      <c r="D154" s="72">
        <f>SUM(D155,D166,D186,D176)</f>
        <v>948818</v>
      </c>
      <c r="E154" s="72">
        <f>SUM(E155,E166,E186,E176)</f>
        <v>140000</v>
      </c>
      <c r="F154" s="177">
        <f>SUM(F155,F166,F186,F176)</f>
        <v>486225</v>
      </c>
      <c r="G154" s="72">
        <f>SUM(G155,G166,G186,G176)</f>
        <v>484725</v>
      </c>
      <c r="H154" s="72">
        <f>SUM(H155,H166,H186,H176)</f>
        <v>484725</v>
      </c>
      <c r="I154" s="134">
        <f t="shared" si="42"/>
        <v>14.755200681268693</v>
      </c>
      <c r="J154" s="134">
        <f t="shared" si="47"/>
        <v>347.30357142857144</v>
      </c>
      <c r="K154" s="134">
        <f t="shared" si="48"/>
        <v>99.691500848372669</v>
      </c>
      <c r="L154" s="134">
        <f t="shared" si="49"/>
        <v>100</v>
      </c>
    </row>
    <row r="155" spans="1:19" ht="12" customHeight="1">
      <c r="A155" s="374" t="s">
        <v>238</v>
      </c>
      <c r="B155" s="374"/>
      <c r="C155" s="374"/>
      <c r="D155" s="73">
        <f>D156</f>
        <v>317860</v>
      </c>
      <c r="E155" s="73">
        <f>E156</f>
        <v>120500</v>
      </c>
      <c r="F155" s="178">
        <f>F156</f>
        <v>59500</v>
      </c>
      <c r="G155" s="73">
        <f>G156</f>
        <v>59500</v>
      </c>
      <c r="H155" s="73">
        <f>H156</f>
        <v>59500</v>
      </c>
      <c r="I155" s="135">
        <f t="shared" si="42"/>
        <v>37.909771597558674</v>
      </c>
      <c r="J155" s="135">
        <f t="shared" si="47"/>
        <v>49.377593360995853</v>
      </c>
      <c r="K155" s="135">
        <f t="shared" si="48"/>
        <v>100</v>
      </c>
      <c r="L155" s="135">
        <f t="shared" si="49"/>
        <v>100</v>
      </c>
      <c r="O155" s="359"/>
    </row>
    <row r="156" spans="1:19" ht="12" customHeight="1">
      <c r="A156" s="375" t="s">
        <v>147</v>
      </c>
      <c r="B156" s="375"/>
      <c r="C156" s="375"/>
      <c r="D156" s="78">
        <f>D161</f>
        <v>317860</v>
      </c>
      <c r="E156" s="78">
        <f>E161</f>
        <v>120500</v>
      </c>
      <c r="F156" s="183">
        <f>F161</f>
        <v>59500</v>
      </c>
      <c r="G156" s="78">
        <f>G161</f>
        <v>59500</v>
      </c>
      <c r="H156" s="78">
        <f>H161</f>
        <v>59500</v>
      </c>
      <c r="I156" s="136">
        <f t="shared" si="42"/>
        <v>37.909771597558674</v>
      </c>
      <c r="J156" s="136">
        <f t="shared" si="47"/>
        <v>49.377593360995853</v>
      </c>
      <c r="K156" s="136">
        <f t="shared" si="48"/>
        <v>100</v>
      </c>
      <c r="L156" s="136">
        <f t="shared" si="49"/>
        <v>100</v>
      </c>
    </row>
    <row r="157" spans="1:19" ht="12" customHeight="1">
      <c r="A157" s="372" t="s">
        <v>67</v>
      </c>
      <c r="B157" s="372"/>
      <c r="C157" s="372"/>
      <c r="D157" s="75">
        <v>10000</v>
      </c>
      <c r="E157" s="75">
        <v>105500</v>
      </c>
      <c r="F157" s="180">
        <v>55000</v>
      </c>
      <c r="G157" s="75">
        <v>55000</v>
      </c>
      <c r="H157" s="75">
        <v>55000</v>
      </c>
      <c r="I157" s="137">
        <f t="shared" si="42"/>
        <v>1055</v>
      </c>
      <c r="J157" s="137">
        <f t="shared" si="47"/>
        <v>52.132701421800952</v>
      </c>
      <c r="K157" s="137">
        <f t="shared" si="48"/>
        <v>100</v>
      </c>
      <c r="L157" s="137">
        <f t="shared" si="49"/>
        <v>100</v>
      </c>
    </row>
    <row r="158" spans="1:19" ht="12" customHeight="1">
      <c r="A158" s="386" t="s">
        <v>75</v>
      </c>
      <c r="B158" s="386"/>
      <c r="C158" s="386"/>
      <c r="D158" s="75">
        <v>10000</v>
      </c>
      <c r="E158" s="75">
        <v>0</v>
      </c>
      <c r="F158" s="180">
        <v>0</v>
      </c>
      <c r="G158" s="75">
        <v>0</v>
      </c>
      <c r="H158" s="75">
        <v>0</v>
      </c>
      <c r="I158" s="137">
        <f t="shared" si="42"/>
        <v>0</v>
      </c>
      <c r="J158" s="137" t="e">
        <f t="shared" si="47"/>
        <v>#DIV/0!</v>
      </c>
      <c r="K158" s="137">
        <v>0</v>
      </c>
      <c r="L158" s="137" t="e">
        <f t="shared" si="49"/>
        <v>#DIV/0!</v>
      </c>
    </row>
    <row r="159" spans="1:19" ht="12" customHeight="1">
      <c r="A159" s="372" t="s">
        <v>55</v>
      </c>
      <c r="B159" s="372"/>
      <c r="C159" s="372"/>
      <c r="D159" s="75">
        <f>D156-D157-D158</f>
        <v>297860</v>
      </c>
      <c r="E159" s="75">
        <f>E156-E157-E158</f>
        <v>15000</v>
      </c>
      <c r="F159" s="180">
        <f>F156-F157-F158</f>
        <v>4500</v>
      </c>
      <c r="G159" s="75">
        <f>G156-G157-G158</f>
        <v>4500</v>
      </c>
      <c r="H159" s="75">
        <f>H156-H157-H158</f>
        <v>4500</v>
      </c>
      <c r="I159" s="137">
        <f t="shared" si="42"/>
        <v>5.0359229168065536</v>
      </c>
      <c r="J159" s="137">
        <f t="shared" si="47"/>
        <v>30</v>
      </c>
      <c r="K159" s="137">
        <f t="shared" si="48"/>
        <v>100</v>
      </c>
      <c r="L159" s="137">
        <f t="shared" si="49"/>
        <v>100</v>
      </c>
    </row>
    <row r="160" spans="1:19" ht="12" customHeight="1">
      <c r="A160" s="289" t="s">
        <v>239</v>
      </c>
      <c r="B160" s="285"/>
      <c r="C160" s="285"/>
      <c r="D160" s="75">
        <v>0</v>
      </c>
      <c r="E160" s="75">
        <v>0</v>
      </c>
      <c r="F160" s="180">
        <v>0</v>
      </c>
      <c r="G160" s="75">
        <v>0</v>
      </c>
      <c r="H160" s="75">
        <v>0</v>
      </c>
      <c r="I160" s="137">
        <v>0</v>
      </c>
      <c r="J160" s="137">
        <v>0</v>
      </c>
      <c r="K160" s="137">
        <v>0</v>
      </c>
      <c r="L160" s="137">
        <v>0</v>
      </c>
    </row>
    <row r="161" spans="1:15" ht="12" customHeight="1">
      <c r="A161" s="269"/>
      <c r="B161" s="270">
        <v>4</v>
      </c>
      <c r="C161" s="271" t="s">
        <v>91</v>
      </c>
      <c r="D161" s="79">
        <f>SUM(D162)</f>
        <v>317860</v>
      </c>
      <c r="E161" s="79">
        <f>SUM(E162)</f>
        <v>120500</v>
      </c>
      <c r="F161" s="185">
        <f>SUM(F162)</f>
        <v>59500</v>
      </c>
      <c r="G161" s="79">
        <f>SUM(G162)</f>
        <v>59500</v>
      </c>
      <c r="H161" s="79">
        <f>SUM(H162)</f>
        <v>59500</v>
      </c>
      <c r="I161" s="133">
        <f t="shared" si="42"/>
        <v>37.909771597558674</v>
      </c>
      <c r="J161" s="133">
        <f t="shared" si="47"/>
        <v>49.377593360995853</v>
      </c>
      <c r="K161" s="133">
        <f t="shared" si="48"/>
        <v>100</v>
      </c>
      <c r="L161" s="133">
        <f t="shared" si="49"/>
        <v>100</v>
      </c>
      <c r="O161" s="160"/>
    </row>
    <row r="162" spans="1:15" ht="12" customHeight="1">
      <c r="A162" s="269"/>
      <c r="B162" s="270">
        <v>42</v>
      </c>
      <c r="C162" s="271" t="s">
        <v>92</v>
      </c>
      <c r="D162" s="79">
        <f>SUM(D163,D164,D165)</f>
        <v>317860</v>
      </c>
      <c r="E162" s="79">
        <f>SUM(E163,E164,E165)</f>
        <v>120500</v>
      </c>
      <c r="F162" s="185">
        <f>SUM(F163,F164,F165)</f>
        <v>59500</v>
      </c>
      <c r="G162" s="79">
        <f>SUM(G163,G164,G165)</f>
        <v>59500</v>
      </c>
      <c r="H162" s="79">
        <f>SUM(H163,H164,H165)</f>
        <v>59500</v>
      </c>
      <c r="I162" s="133">
        <f t="shared" si="42"/>
        <v>37.909771597558674</v>
      </c>
      <c r="J162" s="133">
        <f t="shared" si="47"/>
        <v>49.377593360995853</v>
      </c>
      <c r="K162" s="133">
        <f t="shared" si="48"/>
        <v>100</v>
      </c>
      <c r="L162" s="133">
        <f t="shared" si="49"/>
        <v>100</v>
      </c>
      <c r="O162" s="202"/>
    </row>
    <row r="163" spans="1:15" ht="12" customHeight="1">
      <c r="A163" s="269"/>
      <c r="B163" s="281">
        <v>421</v>
      </c>
      <c r="C163" s="283" t="s">
        <v>37</v>
      </c>
      <c r="D163" s="105">
        <v>308560</v>
      </c>
      <c r="E163" s="105">
        <v>120000</v>
      </c>
      <c r="F163" s="182">
        <v>55000</v>
      </c>
      <c r="G163" s="77">
        <f t="shared" ref="G163:H165" si="50">F163</f>
        <v>55000</v>
      </c>
      <c r="H163" s="77">
        <f t="shared" si="50"/>
        <v>55000</v>
      </c>
      <c r="I163" s="133">
        <f t="shared" si="42"/>
        <v>38.890329271454497</v>
      </c>
      <c r="J163" s="133">
        <f t="shared" si="47"/>
        <v>45.833333333333329</v>
      </c>
      <c r="K163" s="133">
        <f t="shared" si="48"/>
        <v>100</v>
      </c>
      <c r="L163" s="133">
        <f t="shared" si="49"/>
        <v>100</v>
      </c>
      <c r="O163" s="202"/>
    </row>
    <row r="164" spans="1:15" ht="12" customHeight="1">
      <c r="A164" s="269"/>
      <c r="B164" s="281">
        <v>426</v>
      </c>
      <c r="C164" s="283" t="s">
        <v>234</v>
      </c>
      <c r="D164" s="105">
        <v>9300</v>
      </c>
      <c r="E164" s="105">
        <v>0</v>
      </c>
      <c r="F164" s="182">
        <v>4000</v>
      </c>
      <c r="G164" s="77">
        <f t="shared" si="50"/>
        <v>4000</v>
      </c>
      <c r="H164" s="77">
        <f t="shared" si="50"/>
        <v>4000</v>
      </c>
      <c r="I164" s="133">
        <f t="shared" si="42"/>
        <v>0</v>
      </c>
      <c r="J164" s="133" t="e">
        <f t="shared" si="47"/>
        <v>#DIV/0!</v>
      </c>
      <c r="K164" s="133">
        <f t="shared" si="48"/>
        <v>100</v>
      </c>
      <c r="L164" s="133">
        <f t="shared" si="49"/>
        <v>100</v>
      </c>
      <c r="O164" s="202"/>
    </row>
    <row r="165" spans="1:15" ht="12" customHeight="1">
      <c r="A165" s="269"/>
      <c r="B165" s="281">
        <v>422</v>
      </c>
      <c r="C165" s="283" t="s">
        <v>76</v>
      </c>
      <c r="D165" s="105">
        <v>0</v>
      </c>
      <c r="E165" s="105">
        <v>500</v>
      </c>
      <c r="F165" s="182">
        <v>500</v>
      </c>
      <c r="G165" s="77">
        <f t="shared" si="50"/>
        <v>500</v>
      </c>
      <c r="H165" s="77">
        <f t="shared" si="50"/>
        <v>500</v>
      </c>
      <c r="I165" s="133" t="e">
        <f t="shared" si="42"/>
        <v>#DIV/0!</v>
      </c>
      <c r="J165" s="133">
        <f t="shared" si="47"/>
        <v>100</v>
      </c>
      <c r="K165" s="133">
        <f t="shared" si="48"/>
        <v>100</v>
      </c>
      <c r="L165" s="133">
        <f t="shared" si="49"/>
        <v>100</v>
      </c>
      <c r="O165" s="359"/>
    </row>
    <row r="166" spans="1:15" ht="12" customHeight="1">
      <c r="A166" s="374" t="s">
        <v>236</v>
      </c>
      <c r="B166" s="374"/>
      <c r="C166" s="374"/>
      <c r="D166" s="73">
        <f>D167</f>
        <v>18442</v>
      </c>
      <c r="E166" s="73">
        <f>E167</f>
        <v>0</v>
      </c>
      <c r="F166" s="178">
        <f>F167</f>
        <v>20525</v>
      </c>
      <c r="G166" s="73">
        <f>G167</f>
        <v>20525</v>
      </c>
      <c r="H166" s="73">
        <f>H167</f>
        <v>20525</v>
      </c>
      <c r="I166" s="135">
        <f t="shared" si="42"/>
        <v>0</v>
      </c>
      <c r="J166" s="135" t="e">
        <f t="shared" si="47"/>
        <v>#DIV/0!</v>
      </c>
      <c r="K166" s="135">
        <f t="shared" si="48"/>
        <v>100</v>
      </c>
      <c r="L166" s="135">
        <f t="shared" si="49"/>
        <v>100</v>
      </c>
    </row>
    <row r="167" spans="1:15" ht="12" customHeight="1">
      <c r="A167" s="375" t="s">
        <v>147</v>
      </c>
      <c r="B167" s="375"/>
      <c r="C167" s="375"/>
      <c r="D167" s="74">
        <f>D170</f>
        <v>18442</v>
      </c>
      <c r="E167" s="74">
        <f>E170</f>
        <v>0</v>
      </c>
      <c r="F167" s="179">
        <f>F170</f>
        <v>20525</v>
      </c>
      <c r="G167" s="74">
        <f>G170</f>
        <v>20525</v>
      </c>
      <c r="H167" s="74">
        <f>H170</f>
        <v>20525</v>
      </c>
      <c r="I167" s="136">
        <f t="shared" si="42"/>
        <v>0</v>
      </c>
      <c r="J167" s="136" t="e">
        <f t="shared" si="47"/>
        <v>#DIV/0!</v>
      </c>
      <c r="K167" s="136">
        <f t="shared" si="48"/>
        <v>100</v>
      </c>
      <c r="L167" s="136">
        <f t="shared" si="49"/>
        <v>100</v>
      </c>
    </row>
    <row r="168" spans="1:15" ht="12" customHeight="1">
      <c r="A168" s="372" t="s">
        <v>55</v>
      </c>
      <c r="B168" s="372"/>
      <c r="C168" s="372"/>
      <c r="D168" s="75">
        <v>0</v>
      </c>
      <c r="E168" s="75">
        <v>0</v>
      </c>
      <c r="F168" s="180">
        <v>0</v>
      </c>
      <c r="G168" s="75">
        <v>0</v>
      </c>
      <c r="H168" s="75">
        <v>0</v>
      </c>
      <c r="I168" s="137" t="e">
        <f t="shared" si="42"/>
        <v>#DIV/0!</v>
      </c>
      <c r="J168" s="137" t="e">
        <f t="shared" si="47"/>
        <v>#DIV/0!</v>
      </c>
      <c r="K168" s="137" t="e">
        <f t="shared" si="48"/>
        <v>#DIV/0!</v>
      </c>
      <c r="L168" s="137" t="e">
        <f t="shared" si="49"/>
        <v>#DIV/0!</v>
      </c>
    </row>
    <row r="169" spans="1:15" ht="12" customHeight="1">
      <c r="A169" s="372" t="s">
        <v>237</v>
      </c>
      <c r="B169" s="372"/>
      <c r="C169" s="372"/>
      <c r="D169" s="75">
        <f>D170</f>
        <v>18442</v>
      </c>
      <c r="E169" s="75">
        <f>E170</f>
        <v>0</v>
      </c>
      <c r="F169" s="180">
        <f>F170</f>
        <v>20525</v>
      </c>
      <c r="G169" s="75">
        <f>G170</f>
        <v>20525</v>
      </c>
      <c r="H169" s="75">
        <f>H170</f>
        <v>20525</v>
      </c>
      <c r="I169" s="137">
        <f t="shared" si="42"/>
        <v>0</v>
      </c>
      <c r="J169" s="137" t="e">
        <f t="shared" si="47"/>
        <v>#DIV/0!</v>
      </c>
      <c r="K169" s="137">
        <f t="shared" si="48"/>
        <v>100</v>
      </c>
      <c r="L169" s="137">
        <f t="shared" si="49"/>
        <v>100</v>
      </c>
      <c r="O169" s="359"/>
    </row>
    <row r="170" spans="1:15" ht="12" customHeight="1">
      <c r="A170" s="269"/>
      <c r="B170" s="270">
        <v>4</v>
      </c>
      <c r="C170" s="271" t="s">
        <v>196</v>
      </c>
      <c r="D170" s="71">
        <f>D171+D174</f>
        <v>18442</v>
      </c>
      <c r="E170" s="71">
        <f>E171+E174</f>
        <v>0</v>
      </c>
      <c r="F170" s="176">
        <f>F171+F174</f>
        <v>20525</v>
      </c>
      <c r="G170" s="71">
        <f>G171+G174</f>
        <v>20525</v>
      </c>
      <c r="H170" s="71">
        <f>H171+H174</f>
        <v>20525</v>
      </c>
      <c r="I170" s="133">
        <f t="shared" si="42"/>
        <v>0</v>
      </c>
      <c r="J170" s="133" t="e">
        <f t="shared" si="47"/>
        <v>#DIV/0!</v>
      </c>
      <c r="K170" s="133">
        <f t="shared" si="48"/>
        <v>100</v>
      </c>
      <c r="L170" s="133">
        <f t="shared" si="49"/>
        <v>100</v>
      </c>
      <c r="O170" s="202"/>
    </row>
    <row r="171" spans="1:15" ht="12" customHeight="1">
      <c r="A171" s="269"/>
      <c r="B171" s="270">
        <v>42</v>
      </c>
      <c r="C171" s="271" t="s">
        <v>176</v>
      </c>
      <c r="D171" s="76">
        <f>SUM(D172,D173)</f>
        <v>4100</v>
      </c>
      <c r="E171" s="76">
        <f>SUM(E172,E173)</f>
        <v>0</v>
      </c>
      <c r="F171" s="181">
        <f>SUM(F172,F173)</f>
        <v>16000</v>
      </c>
      <c r="G171" s="76">
        <f>SUM(G172,G173)</f>
        <v>16000</v>
      </c>
      <c r="H171" s="76">
        <f>SUM(H172,H173)</f>
        <v>16000</v>
      </c>
      <c r="I171" s="133">
        <f t="shared" si="42"/>
        <v>0</v>
      </c>
      <c r="J171" s="133" t="e">
        <f t="shared" si="47"/>
        <v>#DIV/0!</v>
      </c>
      <c r="K171" s="133">
        <f t="shared" si="48"/>
        <v>100</v>
      </c>
      <c r="L171" s="133">
        <f t="shared" si="49"/>
        <v>100</v>
      </c>
      <c r="O171" s="202"/>
    </row>
    <row r="172" spans="1:15" ht="12" customHeight="1">
      <c r="A172" s="269"/>
      <c r="B172" s="281">
        <v>421</v>
      </c>
      <c r="C172" s="283" t="s">
        <v>198</v>
      </c>
      <c r="D172" s="105">
        <v>2700</v>
      </c>
      <c r="E172" s="105">
        <v>0</v>
      </c>
      <c r="F172" s="182">
        <v>15000</v>
      </c>
      <c r="G172" s="77">
        <f t="shared" ref="G172:H173" si="51">F172</f>
        <v>15000</v>
      </c>
      <c r="H172" s="77">
        <f t="shared" si="51"/>
        <v>15000</v>
      </c>
      <c r="I172" s="133">
        <f t="shared" si="42"/>
        <v>0</v>
      </c>
      <c r="J172" s="133" t="e">
        <f t="shared" si="47"/>
        <v>#DIV/0!</v>
      </c>
      <c r="K172" s="133">
        <f t="shared" si="48"/>
        <v>100</v>
      </c>
      <c r="L172" s="133">
        <f t="shared" si="49"/>
        <v>100</v>
      </c>
      <c r="O172" s="202"/>
    </row>
    <row r="173" spans="1:15" ht="12" customHeight="1">
      <c r="A173" s="269"/>
      <c r="B173" s="281">
        <v>422</v>
      </c>
      <c r="C173" s="283" t="s">
        <v>77</v>
      </c>
      <c r="D173" s="105">
        <v>1400</v>
      </c>
      <c r="E173" s="105">
        <v>0</v>
      </c>
      <c r="F173" s="182">
        <v>1000</v>
      </c>
      <c r="G173" s="77">
        <f t="shared" si="51"/>
        <v>1000</v>
      </c>
      <c r="H173" s="77">
        <f t="shared" si="51"/>
        <v>1000</v>
      </c>
      <c r="I173" s="133">
        <f t="shared" si="42"/>
        <v>0</v>
      </c>
      <c r="J173" s="133" t="e">
        <f t="shared" si="47"/>
        <v>#DIV/0!</v>
      </c>
      <c r="K173" s="133">
        <f t="shared" si="48"/>
        <v>100</v>
      </c>
      <c r="L173" s="133">
        <f t="shared" si="49"/>
        <v>100</v>
      </c>
      <c r="O173" s="359"/>
    </row>
    <row r="174" spans="1:15" ht="12" customHeight="1">
      <c r="A174" s="269"/>
      <c r="B174" s="290">
        <v>45</v>
      </c>
      <c r="C174" s="271" t="s">
        <v>62</v>
      </c>
      <c r="D174" s="79">
        <f>SUM(D175)</f>
        <v>14342</v>
      </c>
      <c r="E174" s="79">
        <f>SUM(E175)</f>
        <v>0</v>
      </c>
      <c r="F174" s="185">
        <f>SUM(F175)</f>
        <v>4525</v>
      </c>
      <c r="G174" s="79">
        <f>SUM(G175)</f>
        <v>4525</v>
      </c>
      <c r="H174" s="79">
        <f>SUM(H175)</f>
        <v>4525</v>
      </c>
      <c r="I174" s="140">
        <f t="shared" si="42"/>
        <v>0</v>
      </c>
      <c r="J174" s="140" t="e">
        <f t="shared" si="47"/>
        <v>#DIV/0!</v>
      </c>
      <c r="K174" s="140">
        <f t="shared" si="48"/>
        <v>100</v>
      </c>
      <c r="L174" s="140">
        <f t="shared" si="49"/>
        <v>100</v>
      </c>
    </row>
    <row r="175" spans="1:15" ht="12" customHeight="1">
      <c r="A175" s="269"/>
      <c r="B175" s="281">
        <v>451</v>
      </c>
      <c r="C175" s="283" t="s">
        <v>41</v>
      </c>
      <c r="D175" s="105">
        <v>14342</v>
      </c>
      <c r="E175" s="105">
        <v>0</v>
      </c>
      <c r="F175" s="182">
        <v>4525</v>
      </c>
      <c r="G175" s="77">
        <f>F175</f>
        <v>4525</v>
      </c>
      <c r="H175" s="77">
        <f>G175</f>
        <v>4525</v>
      </c>
      <c r="I175" s="133">
        <f t="shared" si="42"/>
        <v>0</v>
      </c>
      <c r="J175" s="133" t="e">
        <f t="shared" si="47"/>
        <v>#DIV/0!</v>
      </c>
      <c r="K175" s="133">
        <f t="shared" si="48"/>
        <v>100</v>
      </c>
      <c r="L175" s="133">
        <f t="shared" si="49"/>
        <v>100</v>
      </c>
    </row>
    <row r="176" spans="1:15" ht="12" customHeight="1">
      <c r="A176" s="374" t="s">
        <v>235</v>
      </c>
      <c r="B176" s="374"/>
      <c r="C176" s="374"/>
      <c r="D176" s="81">
        <f>D177</f>
        <v>561500</v>
      </c>
      <c r="E176" s="81">
        <f>E177</f>
        <v>17500</v>
      </c>
      <c r="F176" s="187">
        <f>F177</f>
        <v>373000</v>
      </c>
      <c r="G176" s="81">
        <f>G177</f>
        <v>373000</v>
      </c>
      <c r="H176" s="81">
        <f>H177</f>
        <v>373000</v>
      </c>
      <c r="I176" s="141">
        <f t="shared" si="42"/>
        <v>3.1166518254674975</v>
      </c>
      <c r="J176" s="141">
        <f t="shared" si="47"/>
        <v>2131.4285714285711</v>
      </c>
      <c r="K176" s="141">
        <f t="shared" si="48"/>
        <v>100</v>
      </c>
      <c r="L176" s="141">
        <f t="shared" si="49"/>
        <v>100</v>
      </c>
    </row>
    <row r="177" spans="1:15" ht="12" customHeight="1">
      <c r="A177" s="375" t="s">
        <v>147</v>
      </c>
      <c r="B177" s="375"/>
      <c r="C177" s="375"/>
      <c r="D177" s="74">
        <f>D180</f>
        <v>561500</v>
      </c>
      <c r="E177" s="74">
        <f>E180</f>
        <v>17500</v>
      </c>
      <c r="F177" s="179">
        <f>F180</f>
        <v>373000</v>
      </c>
      <c r="G177" s="74">
        <f>G180</f>
        <v>373000</v>
      </c>
      <c r="H177" s="74">
        <f>H180</f>
        <v>373000</v>
      </c>
      <c r="I177" s="136">
        <f t="shared" si="42"/>
        <v>3.1166518254674975</v>
      </c>
      <c r="J177" s="136">
        <f t="shared" si="47"/>
        <v>2131.4285714285711</v>
      </c>
      <c r="K177" s="136">
        <f t="shared" si="48"/>
        <v>100</v>
      </c>
      <c r="L177" s="136">
        <f t="shared" si="49"/>
        <v>100</v>
      </c>
    </row>
    <row r="178" spans="1:15" ht="12" customHeight="1">
      <c r="A178" s="372" t="s">
        <v>55</v>
      </c>
      <c r="B178" s="372"/>
      <c r="C178" s="372"/>
      <c r="D178" s="75">
        <v>500000</v>
      </c>
      <c r="E178" s="75">
        <v>75133</v>
      </c>
      <c r="F178" s="180">
        <v>3000</v>
      </c>
      <c r="G178" s="180">
        <v>3000</v>
      </c>
      <c r="H178" s="180">
        <v>3000</v>
      </c>
      <c r="I178" s="137">
        <f t="shared" si="42"/>
        <v>15.026600000000002</v>
      </c>
      <c r="J178" s="137">
        <f t="shared" si="47"/>
        <v>3.992919223244114</v>
      </c>
      <c r="K178" s="137">
        <f t="shared" si="48"/>
        <v>100</v>
      </c>
      <c r="L178" s="137">
        <f t="shared" si="49"/>
        <v>100</v>
      </c>
    </row>
    <row r="179" spans="1:15" ht="12" customHeight="1">
      <c r="A179" s="372" t="s">
        <v>67</v>
      </c>
      <c r="B179" s="372"/>
      <c r="C179" s="372"/>
      <c r="D179" s="75">
        <v>72040</v>
      </c>
      <c r="E179" s="75">
        <f>E177-E178</f>
        <v>-57633</v>
      </c>
      <c r="F179" s="180">
        <f>F177-F178</f>
        <v>370000</v>
      </c>
      <c r="G179" s="180">
        <f>G177-G178</f>
        <v>370000</v>
      </c>
      <c r="H179" s="180">
        <f>H177-H178</f>
        <v>370000</v>
      </c>
      <c r="I179" s="137">
        <f t="shared" si="42"/>
        <v>-80.001388117712381</v>
      </c>
      <c r="J179" s="137">
        <f t="shared" si="47"/>
        <v>-641.99330244825012</v>
      </c>
      <c r="K179" s="137">
        <f t="shared" si="48"/>
        <v>100</v>
      </c>
      <c r="L179" s="137">
        <f t="shared" si="49"/>
        <v>100</v>
      </c>
    </row>
    <row r="180" spans="1:15" ht="12" customHeight="1">
      <c r="A180" s="269"/>
      <c r="B180" s="270">
        <v>4</v>
      </c>
      <c r="C180" s="271" t="s">
        <v>91</v>
      </c>
      <c r="D180" s="71">
        <f>D181+D184</f>
        <v>561500</v>
      </c>
      <c r="E180" s="71">
        <f>E181+E184</f>
        <v>17500</v>
      </c>
      <c r="F180" s="176">
        <f>F181+F184</f>
        <v>373000</v>
      </c>
      <c r="G180" s="71">
        <f>G181+G184</f>
        <v>373000</v>
      </c>
      <c r="H180" s="71">
        <f>H181+H184</f>
        <v>373000</v>
      </c>
      <c r="I180" s="133">
        <f t="shared" si="42"/>
        <v>3.1166518254674975</v>
      </c>
      <c r="J180" s="133">
        <f t="shared" si="47"/>
        <v>2131.4285714285711</v>
      </c>
      <c r="K180" s="133">
        <f t="shared" si="48"/>
        <v>100</v>
      </c>
      <c r="L180" s="133">
        <f t="shared" si="49"/>
        <v>100</v>
      </c>
    </row>
    <row r="181" spans="1:15" ht="12" customHeight="1">
      <c r="A181" s="269"/>
      <c r="B181" s="270">
        <v>42</v>
      </c>
      <c r="C181" s="271" t="s">
        <v>92</v>
      </c>
      <c r="D181" s="76">
        <f>SUM(D182,D183)</f>
        <v>561500</v>
      </c>
      <c r="E181" s="76">
        <f>SUM(E182,E183)</f>
        <v>1500</v>
      </c>
      <c r="F181" s="181">
        <f>SUM(F182,F183)</f>
        <v>3000</v>
      </c>
      <c r="G181" s="76">
        <f>SUM(G182,G183)</f>
        <v>3000</v>
      </c>
      <c r="H181" s="76">
        <f>SUM(H182,H183)</f>
        <v>3000</v>
      </c>
      <c r="I181" s="133">
        <f t="shared" si="42"/>
        <v>0.26714158504007124</v>
      </c>
      <c r="J181" s="133">
        <f t="shared" si="47"/>
        <v>200</v>
      </c>
      <c r="K181" s="133">
        <f t="shared" si="48"/>
        <v>100</v>
      </c>
      <c r="L181" s="133">
        <f t="shared" si="49"/>
        <v>100</v>
      </c>
      <c r="O181" s="202"/>
    </row>
    <row r="182" spans="1:15" ht="12" customHeight="1">
      <c r="A182" s="269"/>
      <c r="B182" s="281">
        <v>421</v>
      </c>
      <c r="C182" s="283" t="s">
        <v>37</v>
      </c>
      <c r="D182" s="105">
        <v>560000</v>
      </c>
      <c r="E182" s="105">
        <v>0</v>
      </c>
      <c r="F182" s="182">
        <v>0</v>
      </c>
      <c r="G182" s="77">
        <v>0</v>
      </c>
      <c r="H182" s="77">
        <v>0</v>
      </c>
      <c r="I182" s="133">
        <f t="shared" si="42"/>
        <v>0</v>
      </c>
      <c r="J182" s="133" t="e">
        <f t="shared" si="47"/>
        <v>#DIV/0!</v>
      </c>
      <c r="K182" s="133" t="e">
        <f t="shared" si="48"/>
        <v>#DIV/0!</v>
      </c>
      <c r="L182" s="133" t="e">
        <f t="shared" si="49"/>
        <v>#DIV/0!</v>
      </c>
      <c r="O182" s="202"/>
    </row>
    <row r="183" spans="1:15" ht="12" customHeight="1">
      <c r="A183" s="269"/>
      <c r="B183" s="281">
        <v>422</v>
      </c>
      <c r="C183" s="283" t="s">
        <v>77</v>
      </c>
      <c r="D183" s="105">
        <v>1500</v>
      </c>
      <c r="E183" s="105">
        <v>1500</v>
      </c>
      <c r="F183" s="182">
        <v>3000</v>
      </c>
      <c r="G183" s="77">
        <f>F183</f>
        <v>3000</v>
      </c>
      <c r="H183" s="77">
        <f>G183</f>
        <v>3000</v>
      </c>
      <c r="I183" s="133">
        <v>0</v>
      </c>
      <c r="J183" s="133">
        <f t="shared" si="47"/>
        <v>200</v>
      </c>
      <c r="K183" s="133">
        <f t="shared" si="48"/>
        <v>100</v>
      </c>
      <c r="L183" s="133">
        <f t="shared" si="49"/>
        <v>100</v>
      </c>
      <c r="O183" s="202"/>
    </row>
    <row r="184" spans="1:15" ht="12" customHeight="1">
      <c r="A184" s="269"/>
      <c r="B184" s="270">
        <v>45</v>
      </c>
      <c r="C184" s="271" t="s">
        <v>62</v>
      </c>
      <c r="D184" s="274">
        <f t="shared" ref="D184:L184" si="52">SUM(D185)</f>
        <v>0</v>
      </c>
      <c r="E184" s="297">
        <f t="shared" si="52"/>
        <v>16000</v>
      </c>
      <c r="F184" s="306">
        <f t="shared" si="52"/>
        <v>370000</v>
      </c>
      <c r="G184" s="164">
        <f t="shared" si="52"/>
        <v>370000</v>
      </c>
      <c r="H184" s="164">
        <f t="shared" si="52"/>
        <v>370000</v>
      </c>
      <c r="I184" s="164">
        <v>0</v>
      </c>
      <c r="J184" s="164">
        <v>0</v>
      </c>
      <c r="K184" s="164">
        <f t="shared" si="52"/>
        <v>100</v>
      </c>
      <c r="L184" s="164">
        <f t="shared" si="52"/>
        <v>100</v>
      </c>
      <c r="O184" s="359"/>
    </row>
    <row r="185" spans="1:15" ht="12" customHeight="1">
      <c r="A185" s="269"/>
      <c r="B185" s="281">
        <v>451</v>
      </c>
      <c r="C185" s="283" t="s">
        <v>41</v>
      </c>
      <c r="D185" s="105">
        <v>0</v>
      </c>
      <c r="E185" s="77">
        <v>16000</v>
      </c>
      <c r="F185" s="182">
        <v>370000</v>
      </c>
      <c r="G185" s="77">
        <v>370000</v>
      </c>
      <c r="H185" s="77">
        <v>370000</v>
      </c>
      <c r="I185" s="133">
        <v>0</v>
      </c>
      <c r="J185" s="133">
        <v>0</v>
      </c>
      <c r="K185" s="133">
        <f t="shared" si="48"/>
        <v>100</v>
      </c>
      <c r="L185" s="133">
        <f t="shared" si="49"/>
        <v>100</v>
      </c>
    </row>
    <row r="186" spans="1:15" ht="12" customHeight="1">
      <c r="A186" s="374" t="s">
        <v>232</v>
      </c>
      <c r="B186" s="374"/>
      <c r="C186" s="374"/>
      <c r="D186" s="81">
        <f>D187</f>
        <v>51016</v>
      </c>
      <c r="E186" s="81">
        <f>E187</f>
        <v>2000</v>
      </c>
      <c r="F186" s="307">
        <f>F187</f>
        <v>33200</v>
      </c>
      <c r="G186" s="251">
        <f>G187</f>
        <v>31700</v>
      </c>
      <c r="H186" s="251">
        <f>H187</f>
        <v>31700</v>
      </c>
      <c r="I186" s="252">
        <f t="shared" si="42"/>
        <v>3.9203387172651718</v>
      </c>
      <c r="J186" s="252">
        <f t="shared" si="47"/>
        <v>1660.0000000000002</v>
      </c>
      <c r="K186" s="252">
        <f t="shared" si="48"/>
        <v>95.481927710843379</v>
      </c>
      <c r="L186" s="252">
        <f t="shared" si="49"/>
        <v>100</v>
      </c>
    </row>
    <row r="187" spans="1:15" ht="12" customHeight="1">
      <c r="A187" s="375" t="s">
        <v>147</v>
      </c>
      <c r="B187" s="375"/>
      <c r="C187" s="375"/>
      <c r="D187" s="74">
        <f>SUM(D191,D194)</f>
        <v>51016</v>
      </c>
      <c r="E187" s="74">
        <f>SUM(E191,E194)</f>
        <v>2000</v>
      </c>
      <c r="F187" s="308">
        <f>SUM(F191,F194)</f>
        <v>33200</v>
      </c>
      <c r="G187" s="84">
        <f>SUM(G191,G194)</f>
        <v>31700</v>
      </c>
      <c r="H187" s="84">
        <f>SUM(H191,H194)</f>
        <v>31700</v>
      </c>
      <c r="I187" s="144">
        <f t="shared" si="42"/>
        <v>3.9203387172651718</v>
      </c>
      <c r="J187" s="144">
        <f t="shared" si="47"/>
        <v>1660.0000000000002</v>
      </c>
      <c r="K187" s="144">
        <f t="shared" si="48"/>
        <v>95.481927710843379</v>
      </c>
      <c r="L187" s="144">
        <f t="shared" si="49"/>
        <v>100</v>
      </c>
    </row>
    <row r="188" spans="1:15" ht="12" customHeight="1">
      <c r="A188" s="372" t="s">
        <v>55</v>
      </c>
      <c r="B188" s="372"/>
      <c r="C188" s="372"/>
      <c r="D188" s="75">
        <v>0</v>
      </c>
      <c r="E188" s="75">
        <v>0</v>
      </c>
      <c r="F188" s="309">
        <v>0</v>
      </c>
      <c r="G188" s="85">
        <v>0</v>
      </c>
      <c r="H188" s="85">
        <v>0</v>
      </c>
      <c r="I188" s="145" t="e">
        <f t="shared" si="42"/>
        <v>#DIV/0!</v>
      </c>
      <c r="J188" s="145" t="e">
        <f t="shared" si="47"/>
        <v>#DIV/0!</v>
      </c>
      <c r="K188" s="145" t="e">
        <f t="shared" si="48"/>
        <v>#DIV/0!</v>
      </c>
      <c r="L188" s="145" t="e">
        <f t="shared" si="49"/>
        <v>#DIV/0!</v>
      </c>
    </row>
    <row r="189" spans="1:15" ht="12" customHeight="1">
      <c r="A189" s="372" t="s">
        <v>67</v>
      </c>
      <c r="B189" s="372"/>
      <c r="C189" s="372"/>
      <c r="D189" s="75">
        <v>51016</v>
      </c>
      <c r="E189" s="75">
        <v>2000</v>
      </c>
      <c r="F189" s="309">
        <v>33200</v>
      </c>
      <c r="G189" s="85">
        <v>31700</v>
      </c>
      <c r="H189" s="85">
        <v>31700</v>
      </c>
      <c r="I189" s="145">
        <f t="shared" si="42"/>
        <v>3.9203387172651718</v>
      </c>
      <c r="J189" s="145">
        <f t="shared" si="47"/>
        <v>1660.0000000000002</v>
      </c>
      <c r="K189" s="145">
        <f t="shared" si="48"/>
        <v>95.481927710843379</v>
      </c>
      <c r="L189" s="145">
        <f t="shared" si="49"/>
        <v>100</v>
      </c>
    </row>
    <row r="190" spans="1:15" ht="12" customHeight="1">
      <c r="A190" s="387" t="s">
        <v>75</v>
      </c>
      <c r="B190" s="387"/>
      <c r="C190" s="387"/>
      <c r="D190" s="75">
        <f>D187-D188-D189</f>
        <v>0</v>
      </c>
      <c r="E190" s="75">
        <f>E187-E188-E189</f>
        <v>0</v>
      </c>
      <c r="F190" s="309">
        <f>F187-F188-F189</f>
        <v>0</v>
      </c>
      <c r="G190" s="85">
        <f>G187-G188-G189</f>
        <v>0</v>
      </c>
      <c r="H190" s="85">
        <f>H187-H188-H189</f>
        <v>0</v>
      </c>
      <c r="I190" s="145" t="e">
        <f t="shared" si="42"/>
        <v>#DIV/0!</v>
      </c>
      <c r="J190" s="145" t="e">
        <f t="shared" si="47"/>
        <v>#DIV/0!</v>
      </c>
      <c r="K190" s="145" t="e">
        <f t="shared" si="48"/>
        <v>#DIV/0!</v>
      </c>
      <c r="L190" s="145" t="e">
        <f t="shared" si="49"/>
        <v>#DIV/0!</v>
      </c>
    </row>
    <row r="191" spans="1:15" ht="12" customHeight="1">
      <c r="A191" s="291"/>
      <c r="B191" s="270">
        <v>3</v>
      </c>
      <c r="C191" s="271" t="s">
        <v>56</v>
      </c>
      <c r="D191" s="71">
        <f t="shared" ref="D191:H192" si="53">D192</f>
        <v>1400</v>
      </c>
      <c r="E191" s="71">
        <f t="shared" si="53"/>
        <v>2000</v>
      </c>
      <c r="F191" s="176">
        <f t="shared" si="53"/>
        <v>3000</v>
      </c>
      <c r="G191" s="71">
        <f t="shared" si="53"/>
        <v>3500</v>
      </c>
      <c r="H191" s="71">
        <f t="shared" si="53"/>
        <v>3500</v>
      </c>
      <c r="I191" s="133">
        <f t="shared" si="42"/>
        <v>142.85714285714286</v>
      </c>
      <c r="J191" s="133">
        <f t="shared" si="47"/>
        <v>150</v>
      </c>
      <c r="K191" s="133">
        <f t="shared" si="48"/>
        <v>116.66666666666667</v>
      </c>
      <c r="L191" s="133">
        <f t="shared" si="49"/>
        <v>100</v>
      </c>
      <c r="O191" s="202"/>
    </row>
    <row r="192" spans="1:15" ht="12" customHeight="1">
      <c r="A192" s="291"/>
      <c r="B192" s="270">
        <v>32</v>
      </c>
      <c r="C192" s="271" t="s">
        <v>57</v>
      </c>
      <c r="D192" s="71">
        <f t="shared" si="53"/>
        <v>1400</v>
      </c>
      <c r="E192" s="71">
        <f t="shared" si="53"/>
        <v>2000</v>
      </c>
      <c r="F192" s="176">
        <f t="shared" si="53"/>
        <v>3000</v>
      </c>
      <c r="G192" s="71">
        <f t="shared" si="53"/>
        <v>3500</v>
      </c>
      <c r="H192" s="71">
        <f t="shared" si="53"/>
        <v>3500</v>
      </c>
      <c r="I192" s="133">
        <f t="shared" si="42"/>
        <v>142.85714285714286</v>
      </c>
      <c r="J192" s="133">
        <f t="shared" si="47"/>
        <v>150</v>
      </c>
      <c r="K192" s="133">
        <f t="shared" si="48"/>
        <v>116.66666666666667</v>
      </c>
      <c r="L192" s="133">
        <f t="shared" si="49"/>
        <v>100</v>
      </c>
      <c r="O192" s="202"/>
    </row>
    <row r="193" spans="1:15" ht="12" customHeight="1">
      <c r="A193" s="291"/>
      <c r="B193" s="281">
        <v>323</v>
      </c>
      <c r="C193" s="283" t="s">
        <v>233</v>
      </c>
      <c r="D193" s="105">
        <v>1400</v>
      </c>
      <c r="E193" s="105">
        <v>2000</v>
      </c>
      <c r="F193" s="182">
        <v>3000</v>
      </c>
      <c r="G193" s="77">
        <v>3500</v>
      </c>
      <c r="H193" s="77">
        <v>3500</v>
      </c>
      <c r="I193" s="133">
        <f t="shared" si="42"/>
        <v>142.85714285714286</v>
      </c>
      <c r="J193" s="133">
        <f t="shared" si="47"/>
        <v>150</v>
      </c>
      <c r="K193" s="133">
        <f t="shared" si="48"/>
        <v>116.66666666666667</v>
      </c>
      <c r="L193" s="133">
        <f t="shared" si="49"/>
        <v>100</v>
      </c>
      <c r="O193" s="202"/>
    </row>
    <row r="194" spans="1:15" ht="12" customHeight="1">
      <c r="A194" s="269"/>
      <c r="B194" s="290">
        <v>4</v>
      </c>
      <c r="C194" s="271" t="s">
        <v>71</v>
      </c>
      <c r="D194" s="79">
        <f>D195</f>
        <v>49616</v>
      </c>
      <c r="E194" s="79">
        <f>E195</f>
        <v>0</v>
      </c>
      <c r="F194" s="185">
        <f>F195</f>
        <v>30200</v>
      </c>
      <c r="G194" s="79">
        <f>G195</f>
        <v>28200</v>
      </c>
      <c r="H194" s="79">
        <f>H195</f>
        <v>28200</v>
      </c>
      <c r="I194" s="133">
        <f t="shared" si="42"/>
        <v>0</v>
      </c>
      <c r="J194" s="133" t="e">
        <f t="shared" si="47"/>
        <v>#DIV/0!</v>
      </c>
      <c r="K194" s="133">
        <f t="shared" si="48"/>
        <v>93.377483443708613</v>
      </c>
      <c r="L194" s="133">
        <f t="shared" si="49"/>
        <v>100</v>
      </c>
      <c r="O194" s="359"/>
    </row>
    <row r="195" spans="1:15" ht="12" customHeight="1">
      <c r="A195" s="269"/>
      <c r="B195" s="290">
        <v>42</v>
      </c>
      <c r="C195" s="271" t="s">
        <v>176</v>
      </c>
      <c r="D195" s="79">
        <f>SUM(D196,D197)</f>
        <v>49616</v>
      </c>
      <c r="E195" s="79">
        <f>SUM(E196,E197)</f>
        <v>0</v>
      </c>
      <c r="F195" s="185">
        <f>SUM(F196,F197)</f>
        <v>30200</v>
      </c>
      <c r="G195" s="79">
        <f>SUM(G196,G197)</f>
        <v>28200</v>
      </c>
      <c r="H195" s="79">
        <f>SUM(H196,H197)</f>
        <v>28200</v>
      </c>
      <c r="I195" s="133">
        <f t="shared" si="42"/>
        <v>0</v>
      </c>
      <c r="J195" s="133" t="e">
        <f t="shared" si="47"/>
        <v>#DIV/0!</v>
      </c>
      <c r="K195" s="133">
        <f t="shared" si="48"/>
        <v>93.377483443708613</v>
      </c>
      <c r="L195" s="133">
        <f t="shared" si="49"/>
        <v>100</v>
      </c>
    </row>
    <row r="196" spans="1:15" ht="12.75" customHeight="1">
      <c r="A196" s="269"/>
      <c r="B196" s="292">
        <v>421</v>
      </c>
      <c r="C196" s="283" t="s">
        <v>37</v>
      </c>
      <c r="D196" s="105">
        <v>48116</v>
      </c>
      <c r="E196" s="105">
        <v>0</v>
      </c>
      <c r="F196" s="182">
        <v>28200</v>
      </c>
      <c r="G196" s="77">
        <f>F196</f>
        <v>28200</v>
      </c>
      <c r="H196" s="77">
        <f>G196</f>
        <v>28200</v>
      </c>
      <c r="I196" s="133">
        <f t="shared" si="42"/>
        <v>0</v>
      </c>
      <c r="J196" s="133" t="e">
        <f t="shared" si="47"/>
        <v>#DIV/0!</v>
      </c>
      <c r="K196" s="133">
        <f t="shared" si="48"/>
        <v>100</v>
      </c>
      <c r="L196" s="133">
        <f t="shared" si="49"/>
        <v>100</v>
      </c>
    </row>
    <row r="197" spans="1:15" ht="12" customHeight="1">
      <c r="A197" s="269"/>
      <c r="B197" s="281">
        <v>426</v>
      </c>
      <c r="C197" s="283" t="s">
        <v>234</v>
      </c>
      <c r="D197" s="105">
        <v>1500</v>
      </c>
      <c r="E197" s="105">
        <v>0</v>
      </c>
      <c r="F197" s="182">
        <v>2000</v>
      </c>
      <c r="G197" s="77">
        <v>0</v>
      </c>
      <c r="H197" s="77">
        <v>0</v>
      </c>
      <c r="I197" s="133">
        <f t="shared" si="42"/>
        <v>0</v>
      </c>
      <c r="J197" s="133" t="e">
        <f t="shared" si="47"/>
        <v>#DIV/0!</v>
      </c>
      <c r="K197" s="133">
        <f t="shared" si="48"/>
        <v>0</v>
      </c>
      <c r="L197" s="133" t="e">
        <f t="shared" si="49"/>
        <v>#DIV/0!</v>
      </c>
    </row>
    <row r="198" spans="1:15" ht="12" customHeight="1">
      <c r="A198" s="371" t="s">
        <v>230</v>
      </c>
      <c r="B198" s="371"/>
      <c r="C198" s="371"/>
      <c r="D198" s="72">
        <f>SUM(D199)</f>
        <v>97500</v>
      </c>
      <c r="E198" s="72">
        <f>SUM(E199)</f>
        <v>97500</v>
      </c>
      <c r="F198" s="177">
        <f>SUM(F199)</f>
        <v>100000</v>
      </c>
      <c r="G198" s="72">
        <f>SUM(G199)</f>
        <v>100000</v>
      </c>
      <c r="H198" s="72">
        <f>SUM(H199)</f>
        <v>100000</v>
      </c>
      <c r="I198" s="134">
        <f t="shared" si="42"/>
        <v>100</v>
      </c>
      <c r="J198" s="134">
        <f t="shared" si="47"/>
        <v>102.56410256410255</v>
      </c>
      <c r="K198" s="134">
        <f t="shared" si="48"/>
        <v>100</v>
      </c>
      <c r="L198" s="134">
        <f t="shared" si="49"/>
        <v>100</v>
      </c>
    </row>
    <row r="199" spans="1:15" ht="12" customHeight="1">
      <c r="A199" s="374" t="s">
        <v>231</v>
      </c>
      <c r="B199" s="374"/>
      <c r="C199" s="374"/>
      <c r="D199" s="86">
        <f>D200</f>
        <v>97500</v>
      </c>
      <c r="E199" s="86">
        <f>E200</f>
        <v>97500</v>
      </c>
      <c r="F199" s="192">
        <f>F200</f>
        <v>100000</v>
      </c>
      <c r="G199" s="86">
        <f>G200</f>
        <v>100000</v>
      </c>
      <c r="H199" s="86">
        <f>H200</f>
        <v>100000</v>
      </c>
      <c r="I199" s="135">
        <f t="shared" si="42"/>
        <v>100</v>
      </c>
      <c r="J199" s="135">
        <f t="shared" si="47"/>
        <v>102.56410256410255</v>
      </c>
      <c r="K199" s="135">
        <f t="shared" si="48"/>
        <v>100</v>
      </c>
      <c r="L199" s="135">
        <f t="shared" si="49"/>
        <v>100</v>
      </c>
      <c r="O199" s="359"/>
    </row>
    <row r="200" spans="1:15" ht="12" customHeight="1">
      <c r="A200" s="375" t="s">
        <v>147</v>
      </c>
      <c r="B200" s="375"/>
      <c r="C200" s="375"/>
      <c r="D200" s="74">
        <f>D203</f>
        <v>97500</v>
      </c>
      <c r="E200" s="74">
        <f>E203</f>
        <v>97500</v>
      </c>
      <c r="F200" s="179">
        <f>F203</f>
        <v>100000</v>
      </c>
      <c r="G200" s="74">
        <f>G203</f>
        <v>100000</v>
      </c>
      <c r="H200" s="74">
        <f>H203</f>
        <v>100000</v>
      </c>
      <c r="I200" s="136">
        <f t="shared" si="42"/>
        <v>100</v>
      </c>
      <c r="J200" s="136">
        <f t="shared" si="47"/>
        <v>102.56410256410255</v>
      </c>
      <c r="K200" s="136">
        <f t="shared" si="48"/>
        <v>100</v>
      </c>
      <c r="L200" s="136">
        <f t="shared" si="49"/>
        <v>100</v>
      </c>
    </row>
    <row r="201" spans="1:15" ht="12" customHeight="1">
      <c r="A201" s="372" t="s">
        <v>67</v>
      </c>
      <c r="B201" s="372"/>
      <c r="C201" s="372"/>
      <c r="D201" s="75">
        <v>80000</v>
      </c>
      <c r="E201" s="75">
        <v>80000</v>
      </c>
      <c r="F201" s="180">
        <v>80000</v>
      </c>
      <c r="G201" s="75">
        <v>80000</v>
      </c>
      <c r="H201" s="75">
        <v>80000</v>
      </c>
      <c r="I201" s="137">
        <f t="shared" si="42"/>
        <v>100</v>
      </c>
      <c r="J201" s="137">
        <f t="shared" si="47"/>
        <v>100</v>
      </c>
      <c r="K201" s="137">
        <f t="shared" si="48"/>
        <v>100</v>
      </c>
      <c r="L201" s="137">
        <f t="shared" si="49"/>
        <v>100</v>
      </c>
      <c r="O201" s="202"/>
    </row>
    <row r="202" spans="1:15" ht="12" customHeight="1">
      <c r="A202" s="387" t="s">
        <v>75</v>
      </c>
      <c r="B202" s="387"/>
      <c r="C202" s="387"/>
      <c r="D202" s="75">
        <f>SUM(D200-D201)</f>
        <v>17500</v>
      </c>
      <c r="E202" s="75">
        <f>SUM(E200-E201)</f>
        <v>17500</v>
      </c>
      <c r="F202" s="180">
        <f>SUM(F200-F201)</f>
        <v>20000</v>
      </c>
      <c r="G202" s="75">
        <f>SUM(G200-G201)</f>
        <v>20000</v>
      </c>
      <c r="H202" s="75">
        <f>SUM(H200-H201)</f>
        <v>20000</v>
      </c>
      <c r="I202" s="137">
        <f t="shared" si="42"/>
        <v>100</v>
      </c>
      <c r="J202" s="137">
        <f t="shared" si="47"/>
        <v>114.28571428571428</v>
      </c>
      <c r="K202" s="137">
        <f t="shared" si="48"/>
        <v>100</v>
      </c>
      <c r="L202" s="137">
        <f t="shared" si="49"/>
        <v>100</v>
      </c>
      <c r="O202" s="202"/>
    </row>
    <row r="203" spans="1:15" ht="12" customHeight="1">
      <c r="A203" s="269"/>
      <c r="B203" s="270">
        <v>4</v>
      </c>
      <c r="C203" s="271" t="s">
        <v>78</v>
      </c>
      <c r="D203" s="79">
        <f>D204</f>
        <v>97500</v>
      </c>
      <c r="E203" s="79">
        <f>E204</f>
        <v>97500</v>
      </c>
      <c r="F203" s="185">
        <f>F204</f>
        <v>100000</v>
      </c>
      <c r="G203" s="79">
        <f>G204</f>
        <v>100000</v>
      </c>
      <c r="H203" s="79">
        <f>H204</f>
        <v>100000</v>
      </c>
      <c r="I203" s="133">
        <f t="shared" si="42"/>
        <v>100</v>
      </c>
      <c r="J203" s="133">
        <f t="shared" si="47"/>
        <v>102.56410256410255</v>
      </c>
      <c r="K203" s="133">
        <f t="shared" si="48"/>
        <v>100</v>
      </c>
      <c r="L203" s="133">
        <f t="shared" si="49"/>
        <v>100</v>
      </c>
      <c r="O203" s="359"/>
    </row>
    <row r="204" spans="1:15" ht="12" customHeight="1">
      <c r="A204" s="269"/>
      <c r="B204" s="270">
        <v>42</v>
      </c>
      <c r="C204" s="271" t="s">
        <v>176</v>
      </c>
      <c r="D204" s="275">
        <f>SUM(D205:D206)</f>
        <v>97500</v>
      </c>
      <c r="E204" s="232">
        <f>SUM(E205:E206)</f>
        <v>97500</v>
      </c>
      <c r="F204" s="231">
        <f>SUM(F205:F206)</f>
        <v>100000</v>
      </c>
      <c r="G204" s="232">
        <f>SUM(G205:G206)</f>
        <v>100000</v>
      </c>
      <c r="H204" s="232">
        <f>SUM(H205:H206)</f>
        <v>100000</v>
      </c>
      <c r="I204" s="133">
        <f t="shared" ref="I204:I280" si="54">E204/D204*100</f>
        <v>100</v>
      </c>
      <c r="J204" s="133">
        <f t="shared" si="47"/>
        <v>102.56410256410255</v>
      </c>
      <c r="K204" s="133">
        <f t="shared" si="48"/>
        <v>100</v>
      </c>
      <c r="L204" s="133">
        <f t="shared" si="49"/>
        <v>100</v>
      </c>
    </row>
    <row r="205" spans="1:15" ht="12" customHeight="1">
      <c r="A205" s="269"/>
      <c r="B205" s="281">
        <v>421</v>
      </c>
      <c r="C205" s="283" t="s">
        <v>37</v>
      </c>
      <c r="D205" s="105">
        <v>97500</v>
      </c>
      <c r="E205" s="105">
        <v>0</v>
      </c>
      <c r="F205" s="182">
        <v>2500</v>
      </c>
      <c r="G205" s="77">
        <v>2500</v>
      </c>
      <c r="H205" s="77">
        <v>2500</v>
      </c>
      <c r="I205" s="133">
        <f t="shared" si="54"/>
        <v>0</v>
      </c>
      <c r="J205" s="133" t="e">
        <f t="shared" si="47"/>
        <v>#DIV/0!</v>
      </c>
      <c r="K205" s="133">
        <f t="shared" si="48"/>
        <v>100</v>
      </c>
      <c r="L205" s="133">
        <f t="shared" si="49"/>
        <v>100</v>
      </c>
    </row>
    <row r="206" spans="1:15" ht="12" customHeight="1">
      <c r="A206" s="269"/>
      <c r="B206" s="281">
        <v>426</v>
      </c>
      <c r="C206" s="283" t="s">
        <v>286</v>
      </c>
      <c r="D206" s="105">
        <v>0</v>
      </c>
      <c r="E206" s="77">
        <v>97500</v>
      </c>
      <c r="F206" s="182">
        <v>97500</v>
      </c>
      <c r="G206" s="77">
        <v>97500</v>
      </c>
      <c r="H206" s="77">
        <v>97500</v>
      </c>
      <c r="I206" s="133"/>
      <c r="J206" s="133"/>
      <c r="K206" s="133"/>
      <c r="L206" s="133"/>
    </row>
    <row r="207" spans="1:15" ht="12" customHeight="1">
      <c r="A207" s="371" t="s">
        <v>225</v>
      </c>
      <c r="B207" s="371"/>
      <c r="C207" s="371"/>
      <c r="D207" s="87">
        <f t="shared" ref="D207:H208" si="55">D208</f>
        <v>0</v>
      </c>
      <c r="E207" s="87">
        <f t="shared" si="55"/>
        <v>9000</v>
      </c>
      <c r="F207" s="193">
        <f t="shared" si="55"/>
        <v>15000</v>
      </c>
      <c r="G207" s="87">
        <f t="shared" si="55"/>
        <v>15000</v>
      </c>
      <c r="H207" s="87">
        <f t="shared" si="55"/>
        <v>15000</v>
      </c>
      <c r="I207" s="134" t="e">
        <f t="shared" si="54"/>
        <v>#DIV/0!</v>
      </c>
      <c r="J207" s="134">
        <f t="shared" si="47"/>
        <v>166.66666666666669</v>
      </c>
      <c r="K207" s="134">
        <f t="shared" si="48"/>
        <v>100</v>
      </c>
      <c r="L207" s="134">
        <f t="shared" si="49"/>
        <v>100</v>
      </c>
      <c r="O207" s="359"/>
    </row>
    <row r="208" spans="1:15" ht="12" customHeight="1">
      <c r="A208" s="374" t="s">
        <v>226</v>
      </c>
      <c r="B208" s="374"/>
      <c r="C208" s="374"/>
      <c r="D208" s="73">
        <f t="shared" si="55"/>
        <v>0</v>
      </c>
      <c r="E208" s="73">
        <f t="shared" si="55"/>
        <v>9000</v>
      </c>
      <c r="F208" s="178">
        <f t="shared" si="55"/>
        <v>15000</v>
      </c>
      <c r="G208" s="73">
        <f t="shared" si="55"/>
        <v>15000</v>
      </c>
      <c r="H208" s="73">
        <f t="shared" si="55"/>
        <v>15000</v>
      </c>
      <c r="I208" s="135" t="e">
        <f t="shared" si="54"/>
        <v>#DIV/0!</v>
      </c>
      <c r="J208" s="135">
        <f t="shared" si="47"/>
        <v>166.66666666666669</v>
      </c>
      <c r="K208" s="135">
        <f t="shared" si="48"/>
        <v>100</v>
      </c>
      <c r="L208" s="135">
        <f t="shared" si="49"/>
        <v>100</v>
      </c>
    </row>
    <row r="209" spans="1:15" ht="12" customHeight="1">
      <c r="A209" s="388" t="s">
        <v>227</v>
      </c>
      <c r="B209" s="388"/>
      <c r="C209" s="388"/>
      <c r="D209" s="74">
        <f>SUM(D212+D215)</f>
        <v>0</v>
      </c>
      <c r="E209" s="74">
        <f>SUM(E212+E215)</f>
        <v>9000</v>
      </c>
      <c r="F209" s="179">
        <f>SUM(F212+F215)</f>
        <v>15000</v>
      </c>
      <c r="G209" s="74">
        <f>SUM(G212+G215)</f>
        <v>15000</v>
      </c>
      <c r="H209" s="74">
        <f>SUM(H212+H215)</f>
        <v>15000</v>
      </c>
      <c r="I209" s="136" t="e">
        <f t="shared" si="54"/>
        <v>#DIV/0!</v>
      </c>
      <c r="J209" s="136">
        <f t="shared" si="47"/>
        <v>166.66666666666669</v>
      </c>
      <c r="K209" s="136">
        <f t="shared" si="48"/>
        <v>100</v>
      </c>
      <c r="L209" s="136">
        <f t="shared" si="49"/>
        <v>100</v>
      </c>
    </row>
    <row r="210" spans="1:15" ht="12" customHeight="1">
      <c r="A210" s="372" t="s">
        <v>55</v>
      </c>
      <c r="B210" s="372"/>
      <c r="C210" s="372"/>
      <c r="D210" s="75">
        <f>SUM(D215,D212)</f>
        <v>0</v>
      </c>
      <c r="E210" s="75">
        <v>1000</v>
      </c>
      <c r="F210" s="180">
        <v>1000</v>
      </c>
      <c r="G210" s="75">
        <v>1000</v>
      </c>
      <c r="H210" s="75">
        <v>1000</v>
      </c>
      <c r="I210" s="137" t="e">
        <f t="shared" si="54"/>
        <v>#DIV/0!</v>
      </c>
      <c r="J210" s="137">
        <f t="shared" si="47"/>
        <v>100</v>
      </c>
      <c r="K210" s="137">
        <f t="shared" si="48"/>
        <v>100</v>
      </c>
      <c r="L210" s="137">
        <f t="shared" si="49"/>
        <v>100</v>
      </c>
    </row>
    <row r="211" spans="1:15" ht="12" customHeight="1">
      <c r="A211" s="372" t="s">
        <v>228</v>
      </c>
      <c r="B211" s="372"/>
      <c r="C211" s="372"/>
      <c r="D211" s="75">
        <v>0</v>
      </c>
      <c r="E211" s="75">
        <v>8000</v>
      </c>
      <c r="F211" s="180">
        <v>14000</v>
      </c>
      <c r="G211" s="75">
        <v>14000</v>
      </c>
      <c r="H211" s="75">
        <v>14000</v>
      </c>
      <c r="I211" s="137" t="e">
        <f t="shared" si="54"/>
        <v>#DIV/0!</v>
      </c>
      <c r="J211" s="137">
        <f t="shared" si="47"/>
        <v>175</v>
      </c>
      <c r="K211" s="137">
        <f t="shared" si="48"/>
        <v>100</v>
      </c>
      <c r="L211" s="137">
        <f t="shared" si="49"/>
        <v>100</v>
      </c>
    </row>
    <row r="212" spans="1:15" ht="12" customHeight="1">
      <c r="A212" s="269"/>
      <c r="B212" s="270">
        <v>4</v>
      </c>
      <c r="C212" s="271" t="s">
        <v>196</v>
      </c>
      <c r="D212" s="79">
        <f>D213</f>
        <v>0</v>
      </c>
      <c r="E212" s="79">
        <f>E213</f>
        <v>0</v>
      </c>
      <c r="F212" s="185">
        <f>F213</f>
        <v>5000</v>
      </c>
      <c r="G212" s="79">
        <f>G213</f>
        <v>5000</v>
      </c>
      <c r="H212" s="79">
        <f>H213</f>
        <v>5000</v>
      </c>
      <c r="I212" s="133" t="e">
        <f t="shared" si="54"/>
        <v>#DIV/0!</v>
      </c>
      <c r="J212" s="133" t="e">
        <f t="shared" si="47"/>
        <v>#DIV/0!</v>
      </c>
      <c r="K212" s="133">
        <f t="shared" si="48"/>
        <v>100</v>
      </c>
      <c r="L212" s="133">
        <f t="shared" si="49"/>
        <v>100</v>
      </c>
    </row>
    <row r="213" spans="1:15" ht="12" customHeight="1">
      <c r="A213" s="269"/>
      <c r="B213" s="270">
        <v>42</v>
      </c>
      <c r="C213" s="271" t="s">
        <v>176</v>
      </c>
      <c r="D213" s="76">
        <f>SUM(D214:D214)</f>
        <v>0</v>
      </c>
      <c r="E213" s="76">
        <f>SUM(E214:E214)</f>
        <v>0</v>
      </c>
      <c r="F213" s="181">
        <f>SUM(F214:F214)</f>
        <v>5000</v>
      </c>
      <c r="G213" s="76">
        <f>SUM(G214:G214)</f>
        <v>5000</v>
      </c>
      <c r="H213" s="76">
        <f>SUM(H214:H214)</f>
        <v>5000</v>
      </c>
      <c r="I213" s="133" t="e">
        <f t="shared" si="54"/>
        <v>#DIV/0!</v>
      </c>
      <c r="J213" s="133" t="e">
        <f t="shared" si="47"/>
        <v>#DIV/0!</v>
      </c>
      <c r="K213" s="133">
        <f t="shared" si="48"/>
        <v>100</v>
      </c>
      <c r="L213" s="133">
        <f t="shared" si="49"/>
        <v>100</v>
      </c>
    </row>
    <row r="214" spans="1:15" ht="12" customHeight="1">
      <c r="A214" s="269"/>
      <c r="B214" s="281">
        <v>422</v>
      </c>
      <c r="C214" s="283" t="s">
        <v>229</v>
      </c>
      <c r="D214" s="104">
        <v>0</v>
      </c>
      <c r="E214" s="104">
        <v>0</v>
      </c>
      <c r="F214" s="310">
        <v>5000</v>
      </c>
      <c r="G214" s="258">
        <f>F214</f>
        <v>5000</v>
      </c>
      <c r="H214" s="258">
        <f>G214</f>
        <v>5000</v>
      </c>
      <c r="I214" s="133" t="e">
        <f t="shared" si="54"/>
        <v>#DIV/0!</v>
      </c>
      <c r="J214" s="133" t="e">
        <f t="shared" si="47"/>
        <v>#DIV/0!</v>
      </c>
      <c r="K214" s="133">
        <f t="shared" si="48"/>
        <v>100</v>
      </c>
      <c r="L214" s="133">
        <f t="shared" si="49"/>
        <v>100</v>
      </c>
      <c r="O214" s="202"/>
    </row>
    <row r="215" spans="1:15" ht="12" customHeight="1">
      <c r="A215" s="269"/>
      <c r="B215" s="290">
        <v>3</v>
      </c>
      <c r="C215" s="271" t="s">
        <v>56</v>
      </c>
      <c r="D215" s="352">
        <f>SUM(D216,D218,D221)</f>
        <v>0</v>
      </c>
      <c r="E215" s="352">
        <f t="shared" ref="E215:H215" si="56">SUM(E216,E218,E221)</f>
        <v>9000</v>
      </c>
      <c r="F215" s="352">
        <f>SUM(F216,F218,F221)</f>
        <v>10000</v>
      </c>
      <c r="G215" s="352">
        <f t="shared" si="56"/>
        <v>10000</v>
      </c>
      <c r="H215" s="352">
        <f t="shared" si="56"/>
        <v>10000</v>
      </c>
      <c r="I215" s="353" t="e">
        <f t="shared" si="54"/>
        <v>#DIV/0!</v>
      </c>
      <c r="J215" s="354">
        <f t="shared" si="47"/>
        <v>111.11111111111111</v>
      </c>
      <c r="K215" s="354">
        <f t="shared" si="48"/>
        <v>100</v>
      </c>
      <c r="L215" s="354">
        <f t="shared" si="49"/>
        <v>100</v>
      </c>
      <c r="O215" s="202"/>
    </row>
    <row r="216" spans="1:15" ht="12" customHeight="1">
      <c r="A216" s="269"/>
      <c r="B216" s="290">
        <v>32</v>
      </c>
      <c r="C216" s="271" t="s">
        <v>63</v>
      </c>
      <c r="D216" s="321">
        <f>SUM(D217)</f>
        <v>0</v>
      </c>
      <c r="E216" s="321">
        <f t="shared" ref="E216:H216" si="57">SUM(E217)</f>
        <v>8000</v>
      </c>
      <c r="F216" s="321">
        <f t="shared" si="57"/>
        <v>8000</v>
      </c>
      <c r="G216" s="321">
        <f t="shared" si="57"/>
        <v>8000</v>
      </c>
      <c r="H216" s="321">
        <f t="shared" si="57"/>
        <v>8000</v>
      </c>
      <c r="I216" s="353" t="e">
        <f t="shared" ref="I216:I217" si="58">E216/D216*100</f>
        <v>#DIV/0!</v>
      </c>
      <c r="J216" s="354">
        <f t="shared" ref="J216:J217" si="59">F216/E216*100</f>
        <v>100</v>
      </c>
      <c r="K216" s="354">
        <f t="shared" ref="K216:K217" si="60">G216/F216*100</f>
        <v>100</v>
      </c>
      <c r="L216" s="354">
        <f t="shared" ref="L216:L217" si="61">H216/G216*100</f>
        <v>100</v>
      </c>
      <c r="O216" s="202"/>
    </row>
    <row r="217" spans="1:15" ht="12" customHeight="1">
      <c r="A217" s="269"/>
      <c r="B217" s="292">
        <v>329</v>
      </c>
      <c r="C217" s="283" t="s">
        <v>314</v>
      </c>
      <c r="D217" s="355">
        <v>0</v>
      </c>
      <c r="E217" s="355">
        <v>8000</v>
      </c>
      <c r="F217" s="356">
        <v>8000</v>
      </c>
      <c r="G217" s="355">
        <v>8000</v>
      </c>
      <c r="H217" s="355">
        <v>8000</v>
      </c>
      <c r="I217" s="353" t="e">
        <f t="shared" si="58"/>
        <v>#DIV/0!</v>
      </c>
      <c r="J217" s="354">
        <f t="shared" si="59"/>
        <v>100</v>
      </c>
      <c r="K217" s="354">
        <f t="shared" si="60"/>
        <v>100</v>
      </c>
      <c r="L217" s="354">
        <f t="shared" si="61"/>
        <v>100</v>
      </c>
      <c r="O217" s="202"/>
    </row>
    <row r="218" spans="1:15" ht="12" customHeight="1">
      <c r="A218" s="269"/>
      <c r="B218" s="290">
        <v>36</v>
      </c>
      <c r="C218" s="271" t="s">
        <v>88</v>
      </c>
      <c r="D218" s="318">
        <f>SUM(D219:D220)</f>
        <v>0</v>
      </c>
      <c r="E218" s="319">
        <f>SUM(E219:E220)</f>
        <v>0</v>
      </c>
      <c r="F218" s="320">
        <f>SUM(F219:F220)</f>
        <v>1000</v>
      </c>
      <c r="G218" s="319">
        <f>SUM(G219:G220)</f>
        <v>1000</v>
      </c>
      <c r="H218" s="319">
        <f>SUM(H219:H220)</f>
        <v>1000</v>
      </c>
      <c r="I218" s="153" t="e">
        <f t="shared" si="54"/>
        <v>#DIV/0!</v>
      </c>
      <c r="J218" s="153" t="e">
        <f t="shared" si="47"/>
        <v>#DIV/0!</v>
      </c>
      <c r="K218" s="153">
        <f t="shared" si="48"/>
        <v>100</v>
      </c>
      <c r="L218" s="153">
        <f t="shared" si="49"/>
        <v>100</v>
      </c>
      <c r="O218" s="359"/>
    </row>
    <row r="219" spans="1:15" ht="12" customHeight="1">
      <c r="A219" s="269"/>
      <c r="B219" s="281">
        <v>363</v>
      </c>
      <c r="C219" s="283" t="s">
        <v>79</v>
      </c>
      <c r="D219" s="105">
        <v>0</v>
      </c>
      <c r="E219" s="105">
        <v>0</v>
      </c>
      <c r="F219" s="182">
        <v>0</v>
      </c>
      <c r="G219" s="77">
        <v>0</v>
      </c>
      <c r="H219" s="77">
        <f>G219</f>
        <v>0</v>
      </c>
      <c r="I219" s="133" t="e">
        <f t="shared" si="54"/>
        <v>#DIV/0!</v>
      </c>
      <c r="J219" s="133" t="e">
        <f t="shared" si="47"/>
        <v>#DIV/0!</v>
      </c>
      <c r="K219" s="133" t="e">
        <f t="shared" si="48"/>
        <v>#DIV/0!</v>
      </c>
      <c r="L219" s="133" t="e">
        <f t="shared" si="49"/>
        <v>#DIV/0!</v>
      </c>
    </row>
    <row r="220" spans="1:15" ht="12" customHeight="1">
      <c r="A220" s="269"/>
      <c r="B220" s="281">
        <v>366</v>
      </c>
      <c r="C220" s="283" t="s">
        <v>33</v>
      </c>
      <c r="D220" s="105">
        <v>0</v>
      </c>
      <c r="E220" s="105">
        <v>0</v>
      </c>
      <c r="F220" s="186">
        <v>1000</v>
      </c>
      <c r="G220" s="105">
        <v>1000</v>
      </c>
      <c r="H220" s="105">
        <v>1000</v>
      </c>
      <c r="I220" s="133"/>
      <c r="J220" s="133"/>
      <c r="K220" s="133"/>
      <c r="L220" s="133"/>
    </row>
    <row r="221" spans="1:15" ht="12" customHeight="1">
      <c r="A221" s="269"/>
      <c r="B221" s="290">
        <v>38</v>
      </c>
      <c r="C221" s="271" t="s">
        <v>80</v>
      </c>
      <c r="D221" s="76">
        <f>SUM(D222:D222)</f>
        <v>0</v>
      </c>
      <c r="E221" s="76">
        <f>SUM(E222:E222)</f>
        <v>1000</v>
      </c>
      <c r="F221" s="181">
        <f>SUM(F222:F222)</f>
        <v>1000</v>
      </c>
      <c r="G221" s="76">
        <f>SUM(G222:G222)</f>
        <v>1000</v>
      </c>
      <c r="H221" s="76">
        <f>SUM(H222:H222)</f>
        <v>1000</v>
      </c>
      <c r="I221" s="133" t="e">
        <f t="shared" si="54"/>
        <v>#DIV/0!</v>
      </c>
      <c r="J221" s="133">
        <f t="shared" si="47"/>
        <v>100</v>
      </c>
      <c r="K221" s="133">
        <f t="shared" si="48"/>
        <v>100</v>
      </c>
      <c r="L221" s="133">
        <f t="shared" si="49"/>
        <v>100</v>
      </c>
    </row>
    <row r="222" spans="1:15" ht="12" customHeight="1">
      <c r="A222" s="269"/>
      <c r="B222" s="281">
        <v>386</v>
      </c>
      <c r="C222" s="283" t="s">
        <v>33</v>
      </c>
      <c r="D222" s="105">
        <v>0</v>
      </c>
      <c r="E222" s="105">
        <v>1000</v>
      </c>
      <c r="F222" s="182">
        <f>E222</f>
        <v>1000</v>
      </c>
      <c r="G222" s="77">
        <f>F222</f>
        <v>1000</v>
      </c>
      <c r="H222" s="77">
        <f>G222</f>
        <v>1000</v>
      </c>
      <c r="I222" s="133" t="e">
        <f t="shared" si="54"/>
        <v>#DIV/0!</v>
      </c>
      <c r="J222" s="133">
        <f t="shared" si="47"/>
        <v>100</v>
      </c>
      <c r="K222" s="133">
        <f t="shared" si="48"/>
        <v>100</v>
      </c>
      <c r="L222" s="133">
        <f t="shared" si="49"/>
        <v>100</v>
      </c>
    </row>
    <row r="223" spans="1:15" ht="12" customHeight="1">
      <c r="A223" s="389" t="s">
        <v>81</v>
      </c>
      <c r="B223" s="389"/>
      <c r="C223" s="389"/>
      <c r="D223" s="89">
        <f>SUM(D224,D235)</f>
        <v>128367</v>
      </c>
      <c r="E223" s="89">
        <f>SUM(E224,E235)</f>
        <v>84750</v>
      </c>
      <c r="F223" s="195">
        <f>SUM(F224,F235)</f>
        <v>224650</v>
      </c>
      <c r="G223" s="89">
        <f>SUM(G224,G235)</f>
        <v>225650</v>
      </c>
      <c r="H223" s="89">
        <f>SUM(H224,H235)</f>
        <v>225650</v>
      </c>
      <c r="I223" s="133">
        <f t="shared" si="54"/>
        <v>66.02164107597747</v>
      </c>
      <c r="J223" s="133">
        <f t="shared" ref="J223:J295" si="62">F223/E223*100</f>
        <v>265.07374631268436</v>
      </c>
      <c r="K223" s="133">
        <f t="shared" ref="K223:K295" si="63">G223/F223*100</f>
        <v>100.44513687959046</v>
      </c>
      <c r="L223" s="133">
        <f t="shared" ref="L223:L295" si="64">H223/G223*100</f>
        <v>100</v>
      </c>
    </row>
    <row r="224" spans="1:15" ht="12" customHeight="1">
      <c r="A224" s="371" t="s">
        <v>223</v>
      </c>
      <c r="B224" s="371"/>
      <c r="C224" s="371"/>
      <c r="D224" s="72">
        <f t="shared" ref="D224:H225" si="65">D225</f>
        <v>9500</v>
      </c>
      <c r="E224" s="72">
        <f t="shared" si="65"/>
        <v>1250</v>
      </c>
      <c r="F224" s="177">
        <f t="shared" si="65"/>
        <v>11500</v>
      </c>
      <c r="G224" s="72">
        <f t="shared" si="65"/>
        <v>11500</v>
      </c>
      <c r="H224" s="72">
        <f t="shared" si="65"/>
        <v>11500</v>
      </c>
      <c r="I224" s="134">
        <f t="shared" si="54"/>
        <v>13.157894736842104</v>
      </c>
      <c r="J224" s="134">
        <f t="shared" si="62"/>
        <v>919.99999999999989</v>
      </c>
      <c r="K224" s="134">
        <f t="shared" si="63"/>
        <v>100</v>
      </c>
      <c r="L224" s="134">
        <f t="shared" si="64"/>
        <v>100</v>
      </c>
    </row>
    <row r="225" spans="1:12" ht="12" customHeight="1">
      <c r="A225" s="374" t="s">
        <v>224</v>
      </c>
      <c r="B225" s="374"/>
      <c r="C225" s="374"/>
      <c r="D225" s="86">
        <f t="shared" si="65"/>
        <v>9500</v>
      </c>
      <c r="E225" s="86">
        <f t="shared" si="65"/>
        <v>1250</v>
      </c>
      <c r="F225" s="192">
        <f t="shared" si="65"/>
        <v>11500</v>
      </c>
      <c r="G225" s="86">
        <f t="shared" si="65"/>
        <v>11500</v>
      </c>
      <c r="H225" s="86">
        <f t="shared" si="65"/>
        <v>11500</v>
      </c>
      <c r="I225" s="135">
        <f t="shared" si="54"/>
        <v>13.157894736842104</v>
      </c>
      <c r="J225" s="135">
        <f t="shared" si="62"/>
        <v>919.99999999999989</v>
      </c>
      <c r="K225" s="135">
        <f t="shared" si="63"/>
        <v>100</v>
      </c>
      <c r="L225" s="135">
        <f t="shared" si="64"/>
        <v>100</v>
      </c>
    </row>
    <row r="226" spans="1:12" ht="12" customHeight="1">
      <c r="A226" s="375" t="s">
        <v>147</v>
      </c>
      <c r="B226" s="375"/>
      <c r="C226" s="375"/>
      <c r="D226" s="74">
        <f>SUM(D229)</f>
        <v>9500</v>
      </c>
      <c r="E226" s="74">
        <f>SUM(E229)</f>
        <v>1250</v>
      </c>
      <c r="F226" s="179">
        <f>SUM(F229)</f>
        <v>11500</v>
      </c>
      <c r="G226" s="74">
        <f>SUM(G229)</f>
        <v>11500</v>
      </c>
      <c r="H226" s="74">
        <f>SUM(H229)</f>
        <v>11500</v>
      </c>
      <c r="I226" s="136">
        <f t="shared" si="54"/>
        <v>13.157894736842104</v>
      </c>
      <c r="J226" s="136">
        <f t="shared" si="62"/>
        <v>919.99999999999989</v>
      </c>
      <c r="K226" s="136">
        <f t="shared" si="63"/>
        <v>100</v>
      </c>
      <c r="L226" s="136">
        <f t="shared" si="64"/>
        <v>100</v>
      </c>
    </row>
    <row r="227" spans="1:12" ht="12" customHeight="1">
      <c r="A227" s="372" t="s">
        <v>67</v>
      </c>
      <c r="B227" s="372"/>
      <c r="C227" s="372"/>
      <c r="D227" s="75">
        <v>0</v>
      </c>
      <c r="E227" s="75">
        <v>0</v>
      </c>
      <c r="F227" s="180">
        <v>0</v>
      </c>
      <c r="G227" s="75">
        <v>0</v>
      </c>
      <c r="H227" s="75">
        <v>0</v>
      </c>
      <c r="I227" s="137" t="e">
        <f t="shared" si="54"/>
        <v>#DIV/0!</v>
      </c>
      <c r="J227" s="137" t="e">
        <f t="shared" si="62"/>
        <v>#DIV/0!</v>
      </c>
      <c r="K227" s="137" t="e">
        <f t="shared" si="63"/>
        <v>#DIV/0!</v>
      </c>
      <c r="L227" s="137" t="e">
        <f t="shared" si="64"/>
        <v>#DIV/0!</v>
      </c>
    </row>
    <row r="228" spans="1:12" ht="12" customHeight="1">
      <c r="A228" s="372" t="s">
        <v>82</v>
      </c>
      <c r="B228" s="372"/>
      <c r="C228" s="372"/>
      <c r="D228" s="75">
        <f>D229</f>
        <v>9500</v>
      </c>
      <c r="E228" s="75">
        <f>E229</f>
        <v>1250</v>
      </c>
      <c r="F228" s="180">
        <f>F229</f>
        <v>11500</v>
      </c>
      <c r="G228" s="75">
        <f>G229</f>
        <v>11500</v>
      </c>
      <c r="H228" s="75">
        <f>H229</f>
        <v>11500</v>
      </c>
      <c r="I228" s="137">
        <f t="shared" si="54"/>
        <v>13.157894736842104</v>
      </c>
      <c r="J228" s="137">
        <f t="shared" si="62"/>
        <v>919.99999999999989</v>
      </c>
      <c r="K228" s="137">
        <f t="shared" si="63"/>
        <v>100</v>
      </c>
      <c r="L228" s="137">
        <f t="shared" si="64"/>
        <v>100</v>
      </c>
    </row>
    <row r="229" spans="1:12" ht="12" customHeight="1">
      <c r="A229" s="269"/>
      <c r="B229" s="270">
        <v>4</v>
      </c>
      <c r="C229" s="271" t="s">
        <v>196</v>
      </c>
      <c r="D229" s="79">
        <f>SUM(D230+D233)</f>
        <v>9500</v>
      </c>
      <c r="E229" s="79">
        <f>SUM(E230+E233)</f>
        <v>1250</v>
      </c>
      <c r="F229" s="185">
        <f>SUM(F230+F233)</f>
        <v>11500</v>
      </c>
      <c r="G229" s="79">
        <f>SUM(G230+G233)</f>
        <v>11500</v>
      </c>
      <c r="H229" s="79">
        <f>SUM(H230+H233)</f>
        <v>11500</v>
      </c>
      <c r="I229" s="133">
        <f t="shared" si="54"/>
        <v>13.157894736842104</v>
      </c>
      <c r="J229" s="133">
        <f t="shared" si="62"/>
        <v>919.99999999999989</v>
      </c>
      <c r="K229" s="133">
        <f t="shared" si="63"/>
        <v>100</v>
      </c>
      <c r="L229" s="133">
        <f t="shared" si="64"/>
        <v>100</v>
      </c>
    </row>
    <row r="230" spans="1:12" ht="12" customHeight="1">
      <c r="A230" s="269"/>
      <c r="B230" s="270">
        <v>42</v>
      </c>
      <c r="C230" s="271" t="s">
        <v>176</v>
      </c>
      <c r="D230" s="76">
        <f>SUM(D231:D232)</f>
        <v>8100</v>
      </c>
      <c r="E230" s="76">
        <f>SUM(E231:E232)</f>
        <v>1250</v>
      </c>
      <c r="F230" s="181">
        <f>SUM(F231:F232)</f>
        <v>10000</v>
      </c>
      <c r="G230" s="76">
        <f>SUM(G231:G232)</f>
        <v>10000</v>
      </c>
      <c r="H230" s="76">
        <f>SUM(H231:H232)</f>
        <v>10000</v>
      </c>
      <c r="I230" s="133">
        <f t="shared" si="54"/>
        <v>15.432098765432098</v>
      </c>
      <c r="J230" s="133">
        <f t="shared" si="62"/>
        <v>800</v>
      </c>
      <c r="K230" s="133">
        <f t="shared" si="63"/>
        <v>100</v>
      </c>
      <c r="L230" s="133">
        <f t="shared" si="64"/>
        <v>100</v>
      </c>
    </row>
    <row r="231" spans="1:12" ht="12" customHeight="1">
      <c r="A231" s="269"/>
      <c r="B231" s="281">
        <v>421</v>
      </c>
      <c r="C231" s="283" t="s">
        <v>37</v>
      </c>
      <c r="D231" s="105">
        <v>6700</v>
      </c>
      <c r="E231" s="105">
        <v>1250</v>
      </c>
      <c r="F231" s="182">
        <v>10000</v>
      </c>
      <c r="G231" s="77">
        <f t="shared" ref="F231:H232" si="66">F231</f>
        <v>10000</v>
      </c>
      <c r="H231" s="77">
        <f t="shared" si="66"/>
        <v>10000</v>
      </c>
      <c r="I231" s="133">
        <f t="shared" si="54"/>
        <v>18.656716417910449</v>
      </c>
      <c r="J231" s="133">
        <f t="shared" si="62"/>
        <v>800</v>
      </c>
      <c r="K231" s="133">
        <f t="shared" si="63"/>
        <v>100</v>
      </c>
      <c r="L231" s="133">
        <f t="shared" si="64"/>
        <v>100</v>
      </c>
    </row>
    <row r="232" spans="1:12" ht="12" customHeight="1">
      <c r="A232" s="269"/>
      <c r="B232" s="281">
        <v>426</v>
      </c>
      <c r="C232" s="283" t="s">
        <v>83</v>
      </c>
      <c r="D232" s="105">
        <v>1400</v>
      </c>
      <c r="E232" s="105">
        <v>0</v>
      </c>
      <c r="F232" s="182">
        <f t="shared" si="66"/>
        <v>0</v>
      </c>
      <c r="G232" s="77">
        <f t="shared" si="66"/>
        <v>0</v>
      </c>
      <c r="H232" s="77">
        <f t="shared" si="66"/>
        <v>0</v>
      </c>
      <c r="I232" s="133">
        <f t="shared" si="54"/>
        <v>0</v>
      </c>
      <c r="J232" s="133" t="e">
        <f t="shared" si="62"/>
        <v>#DIV/0!</v>
      </c>
      <c r="K232" s="133" t="e">
        <f t="shared" si="63"/>
        <v>#DIV/0!</v>
      </c>
      <c r="L232" s="133" t="e">
        <f t="shared" si="64"/>
        <v>#DIV/0!</v>
      </c>
    </row>
    <row r="233" spans="1:12" ht="12" customHeight="1">
      <c r="A233" s="269"/>
      <c r="B233" s="290">
        <v>45</v>
      </c>
      <c r="C233" s="271" t="s">
        <v>62</v>
      </c>
      <c r="D233" s="79">
        <f>SUM(D234)</f>
        <v>1400</v>
      </c>
      <c r="E233" s="79">
        <f>SUM(E234)</f>
        <v>0</v>
      </c>
      <c r="F233" s="185">
        <f>SUM(F234)</f>
        <v>1500</v>
      </c>
      <c r="G233" s="79">
        <f>SUM(G234)</f>
        <v>1500</v>
      </c>
      <c r="H233" s="79">
        <f>SUM(H234)</f>
        <v>1500</v>
      </c>
      <c r="I233" s="140">
        <f t="shared" si="54"/>
        <v>0</v>
      </c>
      <c r="J233" s="140" t="e">
        <f t="shared" si="62"/>
        <v>#DIV/0!</v>
      </c>
      <c r="K233" s="140">
        <f t="shared" si="63"/>
        <v>100</v>
      </c>
      <c r="L233" s="140">
        <f t="shared" si="64"/>
        <v>100</v>
      </c>
    </row>
    <row r="234" spans="1:12" ht="11.25" customHeight="1">
      <c r="A234" s="269"/>
      <c r="B234" s="281">
        <v>451</v>
      </c>
      <c r="C234" s="283" t="s">
        <v>41</v>
      </c>
      <c r="D234" s="105">
        <v>1400</v>
      </c>
      <c r="E234" s="105">
        <v>0</v>
      </c>
      <c r="F234" s="182">
        <v>1500</v>
      </c>
      <c r="G234" s="77">
        <f>F234</f>
        <v>1500</v>
      </c>
      <c r="H234" s="77">
        <f>G234</f>
        <v>1500</v>
      </c>
      <c r="I234" s="133">
        <f t="shared" si="54"/>
        <v>0</v>
      </c>
      <c r="J234" s="133" t="e">
        <f t="shared" si="62"/>
        <v>#DIV/0!</v>
      </c>
      <c r="K234" s="133">
        <f t="shared" si="63"/>
        <v>100</v>
      </c>
      <c r="L234" s="133">
        <f t="shared" si="64"/>
        <v>100</v>
      </c>
    </row>
    <row r="235" spans="1:12" ht="11.25" customHeight="1">
      <c r="A235" s="371" t="s">
        <v>220</v>
      </c>
      <c r="B235" s="371"/>
      <c r="C235" s="371"/>
      <c r="D235" s="90">
        <f>SUM(D236,D243,D252)</f>
        <v>118867</v>
      </c>
      <c r="E235" s="90">
        <f>SUM(E236,E243,E252,E260)</f>
        <v>83500</v>
      </c>
      <c r="F235" s="196">
        <f>SUM(F236,F243,F252,F260)</f>
        <v>213150</v>
      </c>
      <c r="G235" s="90">
        <f>SUM(G236,G243,G252,G260)</f>
        <v>214150</v>
      </c>
      <c r="H235" s="90">
        <f>SUM(H236,H243,H252,H260)</f>
        <v>214150</v>
      </c>
      <c r="I235" s="146">
        <f t="shared" si="54"/>
        <v>70.246578108305926</v>
      </c>
      <c r="J235" s="146">
        <f t="shared" si="62"/>
        <v>255.26946107784431</v>
      </c>
      <c r="K235" s="146">
        <f t="shared" si="63"/>
        <v>100.4691531785128</v>
      </c>
      <c r="L235" s="146">
        <f t="shared" si="64"/>
        <v>100</v>
      </c>
    </row>
    <row r="236" spans="1:12" ht="12" customHeight="1">
      <c r="A236" s="374" t="s">
        <v>221</v>
      </c>
      <c r="B236" s="374"/>
      <c r="C236" s="374"/>
      <c r="D236" s="86">
        <f>D237</f>
        <v>84400</v>
      </c>
      <c r="E236" s="86">
        <f>E237</f>
        <v>50150</v>
      </c>
      <c r="F236" s="192">
        <f>F237</f>
        <v>86600</v>
      </c>
      <c r="G236" s="86">
        <f>G237</f>
        <v>87600</v>
      </c>
      <c r="H236" s="86">
        <f>H237</f>
        <v>87600</v>
      </c>
      <c r="I236" s="135">
        <f t="shared" si="54"/>
        <v>59.419431279620852</v>
      </c>
      <c r="J236" s="135">
        <f t="shared" si="62"/>
        <v>172.68195413758724</v>
      </c>
      <c r="K236" s="135">
        <f t="shared" si="63"/>
        <v>101.15473441108544</v>
      </c>
      <c r="L236" s="135">
        <f t="shared" si="64"/>
        <v>100</v>
      </c>
    </row>
    <row r="237" spans="1:12" ht="12" customHeight="1">
      <c r="A237" s="375" t="s">
        <v>147</v>
      </c>
      <c r="B237" s="375"/>
      <c r="C237" s="375"/>
      <c r="D237" s="74">
        <f>D239</f>
        <v>84400</v>
      </c>
      <c r="E237" s="74">
        <f>E239</f>
        <v>50150</v>
      </c>
      <c r="F237" s="179">
        <f>F239</f>
        <v>86600</v>
      </c>
      <c r="G237" s="74">
        <f>G239</f>
        <v>87600</v>
      </c>
      <c r="H237" s="74">
        <f>H239</f>
        <v>87600</v>
      </c>
      <c r="I237" s="136">
        <f t="shared" si="54"/>
        <v>59.419431279620852</v>
      </c>
      <c r="J237" s="136">
        <f t="shared" si="62"/>
        <v>172.68195413758724</v>
      </c>
      <c r="K237" s="136">
        <f t="shared" si="63"/>
        <v>101.15473441108544</v>
      </c>
      <c r="L237" s="136">
        <f t="shared" si="64"/>
        <v>100</v>
      </c>
    </row>
    <row r="238" spans="1:12" ht="12" customHeight="1">
      <c r="A238" s="372" t="s">
        <v>222</v>
      </c>
      <c r="B238" s="372"/>
      <c r="C238" s="372"/>
      <c r="D238" s="75">
        <f t="shared" ref="D238:H239" si="67">D239</f>
        <v>84400</v>
      </c>
      <c r="E238" s="75">
        <f t="shared" si="67"/>
        <v>50150</v>
      </c>
      <c r="F238" s="180">
        <f t="shared" si="67"/>
        <v>86600</v>
      </c>
      <c r="G238" s="75">
        <f t="shared" si="67"/>
        <v>87600</v>
      </c>
      <c r="H238" s="75">
        <f t="shared" si="67"/>
        <v>87600</v>
      </c>
      <c r="I238" s="137">
        <f t="shared" si="54"/>
        <v>59.419431279620852</v>
      </c>
      <c r="J238" s="137">
        <f t="shared" si="62"/>
        <v>172.68195413758724</v>
      </c>
      <c r="K238" s="137">
        <f t="shared" si="63"/>
        <v>101.15473441108544</v>
      </c>
      <c r="L238" s="137">
        <f t="shared" si="64"/>
        <v>100</v>
      </c>
    </row>
    <row r="239" spans="1:12" ht="12" customHeight="1">
      <c r="A239" s="269"/>
      <c r="B239" s="270">
        <v>3</v>
      </c>
      <c r="C239" s="271" t="s">
        <v>56</v>
      </c>
      <c r="D239" s="79">
        <f t="shared" si="67"/>
        <v>84400</v>
      </c>
      <c r="E239" s="79">
        <f>E240+E248</f>
        <v>50150</v>
      </c>
      <c r="F239" s="185">
        <f>F240</f>
        <v>86600</v>
      </c>
      <c r="G239" s="79">
        <f>G240+G248</f>
        <v>87600</v>
      </c>
      <c r="H239" s="79">
        <f>H240+H248</f>
        <v>87600</v>
      </c>
      <c r="I239" s="133">
        <f t="shared" si="54"/>
        <v>59.419431279620852</v>
      </c>
      <c r="J239" s="133">
        <f t="shared" si="62"/>
        <v>172.68195413758724</v>
      </c>
      <c r="K239" s="133">
        <f t="shared" si="63"/>
        <v>101.15473441108544</v>
      </c>
      <c r="L239" s="133">
        <f t="shared" si="64"/>
        <v>100</v>
      </c>
    </row>
    <row r="240" spans="1:12" ht="12" customHeight="1">
      <c r="A240" s="269"/>
      <c r="B240" s="270">
        <v>32</v>
      </c>
      <c r="C240" s="271" t="s">
        <v>57</v>
      </c>
      <c r="D240" s="91">
        <f>SUM(D241:D242)</f>
        <v>84400</v>
      </c>
      <c r="E240" s="91">
        <f>SUM(E241:E242)</f>
        <v>50000</v>
      </c>
      <c r="F240" s="197">
        <f>SUM(F241:F242)</f>
        <v>86600</v>
      </c>
      <c r="G240" s="91">
        <f>SUM(G241:G242)</f>
        <v>86600</v>
      </c>
      <c r="H240" s="91">
        <f>SUM(H241:H242)</f>
        <v>86600</v>
      </c>
      <c r="I240" s="147">
        <f t="shared" si="54"/>
        <v>59.241706161137444</v>
      </c>
      <c r="J240" s="147">
        <f t="shared" si="62"/>
        <v>173.2</v>
      </c>
      <c r="K240" s="147">
        <f t="shared" si="63"/>
        <v>100</v>
      </c>
      <c r="L240" s="147">
        <f t="shared" si="64"/>
        <v>100</v>
      </c>
    </row>
    <row r="241" spans="1:15" ht="12" customHeight="1">
      <c r="A241" s="269"/>
      <c r="B241" s="281">
        <v>322</v>
      </c>
      <c r="C241" s="284" t="s">
        <v>60</v>
      </c>
      <c r="D241" s="105">
        <v>3400</v>
      </c>
      <c r="E241" s="105">
        <v>15000</v>
      </c>
      <c r="F241" s="182">
        <f t="shared" ref="F241:H242" si="68">E241</f>
        <v>15000</v>
      </c>
      <c r="G241" s="77">
        <f t="shared" si="68"/>
        <v>15000</v>
      </c>
      <c r="H241" s="77">
        <f t="shared" si="68"/>
        <v>15000</v>
      </c>
      <c r="I241" s="133">
        <f t="shared" si="54"/>
        <v>441.1764705882353</v>
      </c>
      <c r="J241" s="133">
        <f t="shared" si="62"/>
        <v>100</v>
      </c>
      <c r="K241" s="133">
        <f t="shared" si="63"/>
        <v>100</v>
      </c>
      <c r="L241" s="133">
        <f t="shared" si="64"/>
        <v>100</v>
      </c>
    </row>
    <row r="242" spans="1:15" ht="12" customHeight="1">
      <c r="A242" s="269"/>
      <c r="B242" s="281">
        <v>323</v>
      </c>
      <c r="C242" s="283" t="s">
        <v>94</v>
      </c>
      <c r="D242" s="105">
        <v>81000</v>
      </c>
      <c r="E242" s="105">
        <v>35000</v>
      </c>
      <c r="F242" s="182">
        <v>71600</v>
      </c>
      <c r="G242" s="77">
        <f t="shared" si="68"/>
        <v>71600</v>
      </c>
      <c r="H242" s="77">
        <f t="shared" si="68"/>
        <v>71600</v>
      </c>
      <c r="I242" s="133">
        <f t="shared" si="54"/>
        <v>43.209876543209873</v>
      </c>
      <c r="J242" s="133">
        <f t="shared" si="62"/>
        <v>204.57142857142858</v>
      </c>
      <c r="K242" s="133">
        <f t="shared" si="63"/>
        <v>100</v>
      </c>
      <c r="L242" s="133">
        <f t="shared" si="64"/>
        <v>100</v>
      </c>
      <c r="O242" s="359"/>
    </row>
    <row r="243" spans="1:15" ht="12" customHeight="1">
      <c r="A243" s="374" t="s">
        <v>218</v>
      </c>
      <c r="B243" s="374"/>
      <c r="C243" s="374"/>
      <c r="D243" s="73">
        <f>D244</f>
        <v>2700</v>
      </c>
      <c r="E243" s="73">
        <f>E244</f>
        <v>2350</v>
      </c>
      <c r="F243" s="178">
        <f t="shared" ref="F243:H243" si="69">F244</f>
        <v>5000</v>
      </c>
      <c r="G243" s="73">
        <f t="shared" si="69"/>
        <v>5000</v>
      </c>
      <c r="H243" s="73">
        <f t="shared" si="69"/>
        <v>5000</v>
      </c>
      <c r="I243" s="135">
        <f t="shared" si="54"/>
        <v>87.037037037037038</v>
      </c>
      <c r="J243" s="135">
        <f t="shared" si="62"/>
        <v>212.7659574468085</v>
      </c>
      <c r="K243" s="135">
        <f t="shared" si="63"/>
        <v>100</v>
      </c>
      <c r="L243" s="135">
        <f t="shared" si="64"/>
        <v>100</v>
      </c>
    </row>
    <row r="244" spans="1:15" ht="12" customHeight="1">
      <c r="A244" s="375" t="s">
        <v>147</v>
      </c>
      <c r="B244" s="375"/>
      <c r="C244" s="375"/>
      <c r="D244" s="74">
        <f>D247</f>
        <v>2700</v>
      </c>
      <c r="E244" s="74">
        <f>E247</f>
        <v>2350</v>
      </c>
      <c r="F244" s="179">
        <f>F247</f>
        <v>5000</v>
      </c>
      <c r="G244" s="74">
        <f>G247</f>
        <v>5000</v>
      </c>
      <c r="H244" s="74">
        <f>H247</f>
        <v>5000</v>
      </c>
      <c r="I244" s="136">
        <f t="shared" si="54"/>
        <v>87.037037037037038</v>
      </c>
      <c r="J244" s="136">
        <f t="shared" si="62"/>
        <v>212.7659574468085</v>
      </c>
      <c r="K244" s="136">
        <f t="shared" si="63"/>
        <v>100</v>
      </c>
      <c r="L244" s="136">
        <f t="shared" si="64"/>
        <v>100</v>
      </c>
    </row>
    <row r="245" spans="1:15" ht="12" customHeight="1">
      <c r="A245" s="372" t="s">
        <v>219</v>
      </c>
      <c r="B245" s="372"/>
      <c r="C245" s="372"/>
      <c r="D245" s="75">
        <v>1000</v>
      </c>
      <c r="E245" s="75">
        <v>1000</v>
      </c>
      <c r="F245" s="180">
        <v>1000</v>
      </c>
      <c r="G245" s="75">
        <v>1000</v>
      </c>
      <c r="H245" s="75">
        <v>1000</v>
      </c>
      <c r="I245" s="137">
        <f t="shared" si="54"/>
        <v>100</v>
      </c>
      <c r="J245" s="137">
        <f t="shared" si="62"/>
        <v>100</v>
      </c>
      <c r="K245" s="137">
        <f t="shared" si="63"/>
        <v>100</v>
      </c>
      <c r="L245" s="137">
        <f t="shared" si="64"/>
        <v>100</v>
      </c>
    </row>
    <row r="246" spans="1:15" ht="12" customHeight="1">
      <c r="A246" s="372" t="s">
        <v>66</v>
      </c>
      <c r="B246" s="372"/>
      <c r="C246" s="372"/>
      <c r="D246" s="75">
        <f>D244-D245</f>
        <v>1700</v>
      </c>
      <c r="E246" s="75">
        <f>E244-E245</f>
        <v>1350</v>
      </c>
      <c r="F246" s="180">
        <f>F244-F245</f>
        <v>4000</v>
      </c>
      <c r="G246" s="75">
        <f>G244-G245</f>
        <v>4000</v>
      </c>
      <c r="H246" s="75">
        <f>H244-H245</f>
        <v>4000</v>
      </c>
      <c r="I246" s="137">
        <f t="shared" si="54"/>
        <v>79.411764705882348</v>
      </c>
      <c r="J246" s="137">
        <f t="shared" si="62"/>
        <v>296.2962962962963</v>
      </c>
      <c r="K246" s="137">
        <f t="shared" si="63"/>
        <v>100</v>
      </c>
      <c r="L246" s="137">
        <f t="shared" si="64"/>
        <v>100</v>
      </c>
    </row>
    <row r="247" spans="1:15" ht="12" customHeight="1">
      <c r="A247" s="269"/>
      <c r="B247" s="270">
        <v>3</v>
      </c>
      <c r="C247" s="271" t="s">
        <v>56</v>
      </c>
      <c r="D247" s="79">
        <f>SUM(D250)</f>
        <v>2700</v>
      </c>
      <c r="E247" s="79">
        <f>SUM(E250,E248)</f>
        <v>2350</v>
      </c>
      <c r="F247" s="185">
        <f t="shared" ref="F247:H247" si="70">SUM(F250,F248)</f>
        <v>5000</v>
      </c>
      <c r="G247" s="79">
        <f t="shared" si="70"/>
        <v>5000</v>
      </c>
      <c r="H247" s="79">
        <f t="shared" si="70"/>
        <v>5000</v>
      </c>
      <c r="I247" s="133">
        <f t="shared" si="54"/>
        <v>87.037037037037038</v>
      </c>
      <c r="J247" s="133">
        <f t="shared" si="62"/>
        <v>212.7659574468085</v>
      </c>
      <c r="K247" s="133">
        <f t="shared" si="63"/>
        <v>100</v>
      </c>
      <c r="L247" s="133">
        <f t="shared" si="64"/>
        <v>100</v>
      </c>
    </row>
    <row r="248" spans="1:15" ht="12" customHeight="1">
      <c r="A248" s="269"/>
      <c r="B248" s="270">
        <v>35</v>
      </c>
      <c r="C248" s="271" t="s">
        <v>311</v>
      </c>
      <c r="D248" s="79">
        <f>D249</f>
        <v>0</v>
      </c>
      <c r="E248" s="79">
        <f t="shared" ref="E248:H248" si="71">E249</f>
        <v>150</v>
      </c>
      <c r="F248" s="79">
        <f t="shared" si="71"/>
        <v>1000</v>
      </c>
      <c r="G248" s="79">
        <f t="shared" si="71"/>
        <v>1000</v>
      </c>
      <c r="H248" s="79">
        <f t="shared" si="71"/>
        <v>1000</v>
      </c>
      <c r="I248" s="133" t="e">
        <f t="shared" ref="I248" si="72">E248/D248*100</f>
        <v>#DIV/0!</v>
      </c>
      <c r="J248" s="133">
        <f t="shared" ref="J248" si="73">F248/E248*100</f>
        <v>666.66666666666674</v>
      </c>
      <c r="K248" s="133">
        <f t="shared" ref="K248" si="74">G248/F248*100</f>
        <v>100</v>
      </c>
      <c r="L248" s="133">
        <f t="shared" ref="L248" si="75">H248/G248*100</f>
        <v>100</v>
      </c>
    </row>
    <row r="249" spans="1:15" ht="12" customHeight="1">
      <c r="A249" s="269"/>
      <c r="B249" s="281">
        <v>352</v>
      </c>
      <c r="C249" s="283" t="s">
        <v>312</v>
      </c>
      <c r="D249" s="105">
        <v>0</v>
      </c>
      <c r="E249" s="105">
        <v>150</v>
      </c>
      <c r="F249" s="186">
        <v>1000</v>
      </c>
      <c r="G249" s="105">
        <v>1000</v>
      </c>
      <c r="H249" s="105">
        <v>1000</v>
      </c>
      <c r="I249" s="133"/>
      <c r="J249" s="133"/>
      <c r="K249" s="133"/>
      <c r="L249" s="133"/>
    </row>
    <row r="250" spans="1:15" ht="12" customHeight="1">
      <c r="A250" s="269"/>
      <c r="B250" s="270">
        <v>37</v>
      </c>
      <c r="C250" s="271" t="s">
        <v>139</v>
      </c>
      <c r="D250" s="76">
        <f t="shared" ref="D250:H250" si="76">SUM(D251)</f>
        <v>2700</v>
      </c>
      <c r="E250" s="76">
        <f t="shared" si="76"/>
        <v>2200</v>
      </c>
      <c r="F250" s="181">
        <f t="shared" si="76"/>
        <v>4000</v>
      </c>
      <c r="G250" s="76">
        <f t="shared" si="76"/>
        <v>4000</v>
      </c>
      <c r="H250" s="76">
        <f t="shared" si="76"/>
        <v>4000</v>
      </c>
      <c r="I250" s="133">
        <f t="shared" si="54"/>
        <v>81.481481481481481</v>
      </c>
      <c r="J250" s="133">
        <f t="shared" si="62"/>
        <v>181.81818181818181</v>
      </c>
      <c r="K250" s="133">
        <f t="shared" si="63"/>
        <v>100</v>
      </c>
      <c r="L250" s="133">
        <f t="shared" si="64"/>
        <v>100</v>
      </c>
    </row>
    <row r="251" spans="1:15" ht="12" customHeight="1">
      <c r="A251" s="269"/>
      <c r="B251" s="281">
        <v>372</v>
      </c>
      <c r="C251" s="283" t="s">
        <v>84</v>
      </c>
      <c r="D251" s="105">
        <v>2700</v>
      </c>
      <c r="E251" s="105">
        <v>2200</v>
      </c>
      <c r="F251" s="182">
        <v>4000</v>
      </c>
      <c r="G251" s="77">
        <f>F251</f>
        <v>4000</v>
      </c>
      <c r="H251" s="77">
        <f>G251</f>
        <v>4000</v>
      </c>
      <c r="I251" s="133">
        <f t="shared" si="54"/>
        <v>81.481481481481481</v>
      </c>
      <c r="J251" s="133">
        <f t="shared" si="62"/>
        <v>181.81818181818181</v>
      </c>
      <c r="K251" s="133">
        <f t="shared" si="63"/>
        <v>100</v>
      </c>
      <c r="L251" s="133">
        <f t="shared" si="64"/>
        <v>100</v>
      </c>
    </row>
    <row r="252" spans="1:15" ht="12" customHeight="1">
      <c r="A252" s="374" t="s">
        <v>214</v>
      </c>
      <c r="B252" s="374"/>
      <c r="C252" s="374"/>
      <c r="D252" s="86">
        <f>D253</f>
        <v>31767</v>
      </c>
      <c r="E252" s="86">
        <f>E253</f>
        <v>21000</v>
      </c>
      <c r="F252" s="192">
        <f>F253</f>
        <v>15550</v>
      </c>
      <c r="G252" s="86">
        <f>G253</f>
        <v>15550</v>
      </c>
      <c r="H252" s="86">
        <f>H253</f>
        <v>15550</v>
      </c>
      <c r="I252" s="148">
        <f t="shared" si="54"/>
        <v>66.106336764567004</v>
      </c>
      <c r="J252" s="148">
        <f t="shared" si="62"/>
        <v>74.047619047619051</v>
      </c>
      <c r="K252" s="148">
        <f t="shared" si="63"/>
        <v>100</v>
      </c>
      <c r="L252" s="148">
        <f t="shared" si="64"/>
        <v>100</v>
      </c>
    </row>
    <row r="253" spans="1:15" ht="12" customHeight="1">
      <c r="A253" s="375" t="s">
        <v>215</v>
      </c>
      <c r="B253" s="375"/>
      <c r="C253" s="375"/>
      <c r="D253" s="74">
        <f>D257</f>
        <v>31767</v>
      </c>
      <c r="E253" s="74">
        <f>E257</f>
        <v>21000</v>
      </c>
      <c r="F253" s="179">
        <f>F257</f>
        <v>15550</v>
      </c>
      <c r="G253" s="74">
        <f>G257</f>
        <v>15550</v>
      </c>
      <c r="H253" s="74">
        <f>H257</f>
        <v>15550</v>
      </c>
      <c r="I253" s="149">
        <f t="shared" si="54"/>
        <v>66.106336764567004</v>
      </c>
      <c r="J253" s="149">
        <f t="shared" si="62"/>
        <v>74.047619047619051</v>
      </c>
      <c r="K253" s="149">
        <f t="shared" si="63"/>
        <v>100</v>
      </c>
      <c r="L253" s="149">
        <f t="shared" si="64"/>
        <v>100</v>
      </c>
    </row>
    <row r="254" spans="1:15" ht="12" customHeight="1">
      <c r="A254" s="372" t="s">
        <v>216</v>
      </c>
      <c r="B254" s="372"/>
      <c r="C254" s="372"/>
      <c r="D254" s="75">
        <f t="shared" ref="D254:F254" si="77">D257</f>
        <v>31767</v>
      </c>
      <c r="E254" s="75">
        <f t="shared" si="77"/>
        <v>21000</v>
      </c>
      <c r="F254" s="180">
        <f t="shared" si="77"/>
        <v>15550</v>
      </c>
      <c r="G254" s="75">
        <f>G257</f>
        <v>15550</v>
      </c>
      <c r="H254" s="75">
        <f>H257</f>
        <v>15550</v>
      </c>
      <c r="I254" s="150">
        <f t="shared" si="54"/>
        <v>66.106336764567004</v>
      </c>
      <c r="J254" s="150">
        <f t="shared" si="62"/>
        <v>74.047619047619051</v>
      </c>
      <c r="K254" s="150">
        <f t="shared" si="63"/>
        <v>100</v>
      </c>
      <c r="L254" s="150">
        <f t="shared" si="64"/>
        <v>100</v>
      </c>
    </row>
    <row r="255" spans="1:15" ht="12" customHeight="1">
      <c r="A255" s="372" t="s">
        <v>66</v>
      </c>
      <c r="B255" s="372"/>
      <c r="C255" s="372"/>
      <c r="D255" s="75">
        <v>0</v>
      </c>
      <c r="E255" s="75">
        <v>0</v>
      </c>
      <c r="F255" s="180">
        <v>0</v>
      </c>
      <c r="G255" s="75">
        <v>0</v>
      </c>
      <c r="H255" s="75">
        <v>0</v>
      </c>
      <c r="I255" s="150" t="e">
        <f t="shared" si="54"/>
        <v>#DIV/0!</v>
      </c>
      <c r="J255" s="150" t="e">
        <f t="shared" si="62"/>
        <v>#DIV/0!</v>
      </c>
      <c r="K255" s="150" t="e">
        <f t="shared" si="63"/>
        <v>#DIV/0!</v>
      </c>
      <c r="L255" s="150" t="e">
        <f t="shared" si="64"/>
        <v>#DIV/0!</v>
      </c>
    </row>
    <row r="256" spans="1:15" ht="12" customHeight="1">
      <c r="A256" s="372" t="s">
        <v>67</v>
      </c>
      <c r="B256" s="372"/>
      <c r="C256" s="372"/>
      <c r="D256" s="75">
        <v>0</v>
      </c>
      <c r="E256" s="75">
        <v>0</v>
      </c>
      <c r="F256" s="180">
        <v>0</v>
      </c>
      <c r="G256" s="75">
        <v>0</v>
      </c>
      <c r="H256" s="75">
        <v>0</v>
      </c>
      <c r="I256" s="150" t="e">
        <f t="shared" si="54"/>
        <v>#DIV/0!</v>
      </c>
      <c r="J256" s="150" t="e">
        <f t="shared" si="62"/>
        <v>#DIV/0!</v>
      </c>
      <c r="K256" s="150" t="e">
        <f t="shared" si="63"/>
        <v>#DIV/0!</v>
      </c>
      <c r="L256" s="150" t="e">
        <f t="shared" si="64"/>
        <v>#DIV/0!</v>
      </c>
    </row>
    <row r="257" spans="1:12" ht="12" customHeight="1">
      <c r="A257" s="269"/>
      <c r="B257" s="270">
        <v>3</v>
      </c>
      <c r="C257" s="271" t="s">
        <v>56</v>
      </c>
      <c r="D257" s="79">
        <f>D258</f>
        <v>31767</v>
      </c>
      <c r="E257" s="79">
        <f>E258</f>
        <v>21000</v>
      </c>
      <c r="F257" s="185">
        <f>F258</f>
        <v>15550</v>
      </c>
      <c r="G257" s="79">
        <f>G258</f>
        <v>15550</v>
      </c>
      <c r="H257" s="79">
        <f>H258</f>
        <v>15550</v>
      </c>
      <c r="I257" s="151">
        <f t="shared" si="54"/>
        <v>66.106336764567004</v>
      </c>
      <c r="J257" s="151">
        <f t="shared" si="62"/>
        <v>74.047619047619051</v>
      </c>
      <c r="K257" s="151">
        <f t="shared" si="63"/>
        <v>100</v>
      </c>
      <c r="L257" s="151">
        <f t="shared" si="64"/>
        <v>100</v>
      </c>
    </row>
    <row r="258" spans="1:12" ht="12" customHeight="1">
      <c r="A258" s="269"/>
      <c r="B258" s="270">
        <v>32</v>
      </c>
      <c r="C258" s="271" t="s">
        <v>57</v>
      </c>
      <c r="D258" s="76">
        <f>SUM(D259:D259)</f>
        <v>31767</v>
      </c>
      <c r="E258" s="76">
        <f>SUM(E259:E259)</f>
        <v>21000</v>
      </c>
      <c r="F258" s="181">
        <f>SUM(F259:F259)</f>
        <v>15550</v>
      </c>
      <c r="G258" s="76">
        <f>SUM(G259:G259)</f>
        <v>15550</v>
      </c>
      <c r="H258" s="76">
        <f>SUM(H259:H259)</f>
        <v>15550</v>
      </c>
      <c r="I258" s="152">
        <f t="shared" si="54"/>
        <v>66.106336764567004</v>
      </c>
      <c r="J258" s="152">
        <f t="shared" si="62"/>
        <v>74.047619047619051</v>
      </c>
      <c r="K258" s="152">
        <f t="shared" si="63"/>
        <v>100</v>
      </c>
      <c r="L258" s="152">
        <f t="shared" si="64"/>
        <v>100</v>
      </c>
    </row>
    <row r="259" spans="1:12" ht="12" customHeight="1">
      <c r="A259" s="269"/>
      <c r="B259" s="281">
        <v>323</v>
      </c>
      <c r="C259" s="283" t="s">
        <v>217</v>
      </c>
      <c r="D259" s="104">
        <v>31767</v>
      </c>
      <c r="E259" s="104">
        <v>21000</v>
      </c>
      <c r="F259" s="310">
        <v>15550</v>
      </c>
      <c r="G259" s="258">
        <v>15550</v>
      </c>
      <c r="H259" s="258">
        <v>15550</v>
      </c>
      <c r="I259" s="147">
        <f t="shared" si="54"/>
        <v>66.106336764567004</v>
      </c>
      <c r="J259" s="147">
        <f t="shared" si="62"/>
        <v>74.047619047619051</v>
      </c>
      <c r="K259" s="147">
        <f t="shared" si="63"/>
        <v>100</v>
      </c>
      <c r="L259" s="147">
        <f t="shared" si="64"/>
        <v>100</v>
      </c>
    </row>
    <row r="260" spans="1:12" ht="12" customHeight="1">
      <c r="A260" s="374" t="s">
        <v>288</v>
      </c>
      <c r="B260" s="374"/>
      <c r="C260" s="374"/>
      <c r="D260" s="276">
        <f>SUM(D261)</f>
        <v>0</v>
      </c>
      <c r="E260" s="298">
        <f>SUM(E261)</f>
        <v>10000</v>
      </c>
      <c r="F260" s="311">
        <f>SUM(F261)</f>
        <v>106000</v>
      </c>
      <c r="G260" s="261">
        <f>SUM(G261)</f>
        <v>106000</v>
      </c>
      <c r="H260" s="261">
        <f>SUM(H261)</f>
        <v>106000</v>
      </c>
      <c r="I260" s="148" t="e">
        <f t="shared" si="54"/>
        <v>#DIV/0!</v>
      </c>
      <c r="J260" s="148">
        <f t="shared" si="62"/>
        <v>1060</v>
      </c>
      <c r="K260" s="148">
        <f t="shared" si="63"/>
        <v>100</v>
      </c>
      <c r="L260" s="148">
        <f t="shared" si="64"/>
        <v>100</v>
      </c>
    </row>
    <row r="261" spans="1:12" ht="12" customHeight="1">
      <c r="A261" s="375" t="s">
        <v>215</v>
      </c>
      <c r="B261" s="375"/>
      <c r="C261" s="375"/>
      <c r="D261" s="277">
        <f>SUM(D262)</f>
        <v>0</v>
      </c>
      <c r="E261" s="299">
        <f>SUM(E262+E263)</f>
        <v>10000</v>
      </c>
      <c r="F261" s="312">
        <f>SUM(F262+F263)</f>
        <v>106000</v>
      </c>
      <c r="G261" s="260">
        <f>SUM(G262+G263)</f>
        <v>106000</v>
      </c>
      <c r="H261" s="260">
        <f>SUM(H262+H263)</f>
        <v>106000</v>
      </c>
      <c r="I261" s="149" t="e">
        <f t="shared" si="54"/>
        <v>#DIV/0!</v>
      </c>
      <c r="J261" s="149">
        <f t="shared" ref="J261:J266" si="78">F261/E261*100</f>
        <v>1060</v>
      </c>
      <c r="K261" s="149">
        <f t="shared" si="63"/>
        <v>100</v>
      </c>
      <c r="L261" s="149">
        <f t="shared" si="64"/>
        <v>100</v>
      </c>
    </row>
    <row r="262" spans="1:12" ht="12" customHeight="1">
      <c r="A262" s="372" t="s">
        <v>55</v>
      </c>
      <c r="B262" s="372"/>
      <c r="C262" s="372"/>
      <c r="D262" s="278">
        <v>0</v>
      </c>
      <c r="E262" s="300">
        <v>10000</v>
      </c>
      <c r="F262" s="313">
        <v>10000</v>
      </c>
      <c r="G262" s="259">
        <v>10000</v>
      </c>
      <c r="H262" s="259">
        <v>10000</v>
      </c>
      <c r="I262" s="150" t="e">
        <f t="shared" si="54"/>
        <v>#DIV/0!</v>
      </c>
      <c r="J262" s="150">
        <f t="shared" si="78"/>
        <v>100</v>
      </c>
      <c r="K262" s="150">
        <f t="shared" si="63"/>
        <v>100</v>
      </c>
      <c r="L262" s="150">
        <f t="shared" si="64"/>
        <v>100</v>
      </c>
    </row>
    <row r="263" spans="1:12" ht="12" customHeight="1">
      <c r="A263" s="372" t="s">
        <v>67</v>
      </c>
      <c r="B263" s="372"/>
      <c r="C263" s="372"/>
      <c r="D263" s="278">
        <v>0</v>
      </c>
      <c r="E263" s="300">
        <f>E266-E262</f>
        <v>0</v>
      </c>
      <c r="F263" s="313">
        <f>F266-F262</f>
        <v>96000</v>
      </c>
      <c r="G263" s="259">
        <f>G266-G262</f>
        <v>96000</v>
      </c>
      <c r="H263" s="259">
        <f>H266-H262</f>
        <v>96000</v>
      </c>
      <c r="I263" s="150" t="e">
        <f t="shared" si="54"/>
        <v>#DIV/0!</v>
      </c>
      <c r="J263" s="150" t="e">
        <f t="shared" si="78"/>
        <v>#DIV/0!</v>
      </c>
      <c r="K263" s="150">
        <f t="shared" si="63"/>
        <v>100</v>
      </c>
      <c r="L263" s="150">
        <f t="shared" si="64"/>
        <v>100</v>
      </c>
    </row>
    <row r="264" spans="1:12" ht="12" customHeight="1">
      <c r="A264" s="269"/>
      <c r="B264" s="270">
        <v>3</v>
      </c>
      <c r="C264" s="271" t="s">
        <v>269</v>
      </c>
      <c r="D264" s="274">
        <f t="shared" ref="D264:H265" si="79">SUM(D265)</f>
        <v>0</v>
      </c>
      <c r="E264" s="297">
        <f t="shared" si="79"/>
        <v>10000</v>
      </c>
      <c r="F264" s="306">
        <f t="shared" si="79"/>
        <v>106000</v>
      </c>
      <c r="G264" s="164">
        <f t="shared" si="79"/>
        <v>106000</v>
      </c>
      <c r="H264" s="164">
        <f t="shared" si="79"/>
        <v>106000</v>
      </c>
      <c r="I264" s="151" t="e">
        <f>E264/D264*100</f>
        <v>#DIV/0!</v>
      </c>
      <c r="J264" s="151">
        <f t="shared" si="78"/>
        <v>1060</v>
      </c>
      <c r="K264" s="151">
        <f t="shared" si="63"/>
        <v>100</v>
      </c>
      <c r="L264" s="151">
        <f t="shared" si="64"/>
        <v>100</v>
      </c>
    </row>
    <row r="265" spans="1:12" ht="12" customHeight="1">
      <c r="A265" s="269"/>
      <c r="B265" s="270">
        <v>32</v>
      </c>
      <c r="C265" s="271" t="s">
        <v>63</v>
      </c>
      <c r="D265" s="274">
        <f t="shared" si="79"/>
        <v>0</v>
      </c>
      <c r="E265" s="297">
        <f t="shared" si="79"/>
        <v>10000</v>
      </c>
      <c r="F265" s="306">
        <f t="shared" si="79"/>
        <v>106000</v>
      </c>
      <c r="G265" s="164">
        <f t="shared" si="79"/>
        <v>106000</v>
      </c>
      <c r="H265" s="164">
        <f t="shared" si="79"/>
        <v>106000</v>
      </c>
      <c r="I265" s="151" t="e">
        <f>E265/D265*100</f>
        <v>#DIV/0!</v>
      </c>
      <c r="J265" s="151">
        <f t="shared" si="78"/>
        <v>1060</v>
      </c>
      <c r="K265" s="151">
        <f t="shared" si="63"/>
        <v>100</v>
      </c>
      <c r="L265" s="151">
        <f t="shared" si="64"/>
        <v>100</v>
      </c>
    </row>
    <row r="266" spans="1:12" ht="12" customHeight="1">
      <c r="A266" s="269"/>
      <c r="B266" s="281">
        <v>323</v>
      </c>
      <c r="C266" s="283" t="s">
        <v>58</v>
      </c>
      <c r="D266" s="105">
        <v>0</v>
      </c>
      <c r="E266" s="77">
        <v>10000</v>
      </c>
      <c r="F266" s="182">
        <v>106000</v>
      </c>
      <c r="G266" s="77">
        <v>106000</v>
      </c>
      <c r="H266" s="77">
        <v>106000</v>
      </c>
      <c r="I266" s="151" t="e">
        <f>E266/D266*100</f>
        <v>#DIV/0!</v>
      </c>
      <c r="J266" s="151">
        <f t="shared" si="78"/>
        <v>1060</v>
      </c>
      <c r="K266" s="151">
        <f t="shared" si="63"/>
        <v>100</v>
      </c>
      <c r="L266" s="151">
        <f t="shared" si="64"/>
        <v>100</v>
      </c>
    </row>
    <row r="267" spans="1:12" ht="12" customHeight="1">
      <c r="A267" s="389" t="s">
        <v>85</v>
      </c>
      <c r="B267" s="389"/>
      <c r="C267" s="389"/>
      <c r="D267" s="256">
        <f>SUM(D268,D305)</f>
        <v>78422</v>
      </c>
      <c r="E267" s="256">
        <f>SUM(E268,E305)</f>
        <v>115650</v>
      </c>
      <c r="F267" s="257">
        <f>SUM(F268,F305)</f>
        <v>109890</v>
      </c>
      <c r="G267" s="256">
        <f>SUM(G268,G305)</f>
        <v>108030</v>
      </c>
      <c r="H267" s="256">
        <f>SUM(H268,H305)</f>
        <v>108030</v>
      </c>
      <c r="I267" s="153">
        <f t="shared" si="54"/>
        <v>147.47137282905308</v>
      </c>
      <c r="J267" s="153">
        <f t="shared" si="62"/>
        <v>95.019455252918277</v>
      </c>
      <c r="K267" s="153">
        <f t="shared" si="63"/>
        <v>98.307398307398302</v>
      </c>
      <c r="L267" s="153">
        <f t="shared" si="64"/>
        <v>100</v>
      </c>
    </row>
    <row r="268" spans="1:12" ht="12" customHeight="1">
      <c r="A268" s="371" t="s">
        <v>212</v>
      </c>
      <c r="B268" s="371"/>
      <c r="C268" s="371"/>
      <c r="D268" s="72">
        <f>SUM(D269,D275,D283,D291+D298)</f>
        <v>51422</v>
      </c>
      <c r="E268" s="72">
        <f>SUM(E269,E275,E283,E291,E298)</f>
        <v>106750</v>
      </c>
      <c r="F268" s="177">
        <f>SUM(F269,F275,F283,F291,F298)</f>
        <v>100890</v>
      </c>
      <c r="G268" s="72">
        <f t="shared" ref="G268:H268" si="80">SUM(G269,G275,G283,G291,G298)</f>
        <v>99630</v>
      </c>
      <c r="H268" s="72">
        <f t="shared" si="80"/>
        <v>99630</v>
      </c>
      <c r="I268" s="134">
        <f t="shared" si="54"/>
        <v>207.59597059624286</v>
      </c>
      <c r="J268" s="134">
        <f t="shared" si="62"/>
        <v>94.510538641686182</v>
      </c>
      <c r="K268" s="134">
        <f t="shared" si="63"/>
        <v>98.751115075825155</v>
      </c>
      <c r="L268" s="134">
        <f t="shared" si="64"/>
        <v>100</v>
      </c>
    </row>
    <row r="269" spans="1:12" ht="12" customHeight="1">
      <c r="A269" s="374" t="s">
        <v>213</v>
      </c>
      <c r="B269" s="374"/>
      <c r="C269" s="374"/>
      <c r="D269" s="86">
        <f>D270</f>
        <v>11000</v>
      </c>
      <c r="E269" s="86">
        <f>E270</f>
        <v>5000</v>
      </c>
      <c r="F269" s="192">
        <f>F270</f>
        <v>15000</v>
      </c>
      <c r="G269" s="86">
        <f>G270</f>
        <v>13725</v>
      </c>
      <c r="H269" s="86">
        <f>H270</f>
        <v>13725</v>
      </c>
      <c r="I269" s="135">
        <f t="shared" si="54"/>
        <v>45.454545454545453</v>
      </c>
      <c r="J269" s="135">
        <f t="shared" si="62"/>
        <v>300</v>
      </c>
      <c r="K269" s="135">
        <f t="shared" si="63"/>
        <v>91.5</v>
      </c>
      <c r="L269" s="135">
        <f t="shared" si="64"/>
        <v>100</v>
      </c>
    </row>
    <row r="270" spans="1:12" ht="12" customHeight="1">
      <c r="A270" s="375" t="s">
        <v>97</v>
      </c>
      <c r="B270" s="375"/>
      <c r="C270" s="375"/>
      <c r="D270" s="74">
        <f>D272</f>
        <v>11000</v>
      </c>
      <c r="E270" s="74">
        <f>E272</f>
        <v>5000</v>
      </c>
      <c r="F270" s="179">
        <f>F272</f>
        <v>15000</v>
      </c>
      <c r="G270" s="74">
        <f>G272</f>
        <v>13725</v>
      </c>
      <c r="H270" s="74">
        <f>H272</f>
        <v>13725</v>
      </c>
      <c r="I270" s="136">
        <f t="shared" si="54"/>
        <v>45.454545454545453</v>
      </c>
      <c r="J270" s="136">
        <f t="shared" si="62"/>
        <v>300</v>
      </c>
      <c r="K270" s="136">
        <f t="shared" si="63"/>
        <v>91.5</v>
      </c>
      <c r="L270" s="136">
        <f t="shared" si="64"/>
        <v>100</v>
      </c>
    </row>
    <row r="271" spans="1:12" ht="12" customHeight="1">
      <c r="A271" s="372" t="s">
        <v>55</v>
      </c>
      <c r="B271" s="372"/>
      <c r="C271" s="372"/>
      <c r="D271" s="75">
        <f t="shared" ref="D271:H272" si="81">D272</f>
        <v>11000</v>
      </c>
      <c r="E271" s="75">
        <f t="shared" si="81"/>
        <v>5000</v>
      </c>
      <c r="F271" s="180">
        <f t="shared" si="81"/>
        <v>15000</v>
      </c>
      <c r="G271" s="75">
        <f t="shared" si="81"/>
        <v>13725</v>
      </c>
      <c r="H271" s="75">
        <f t="shared" si="81"/>
        <v>13725</v>
      </c>
      <c r="I271" s="137">
        <f t="shared" si="54"/>
        <v>45.454545454545453</v>
      </c>
      <c r="J271" s="137">
        <f t="shared" si="62"/>
        <v>300</v>
      </c>
      <c r="K271" s="137">
        <f t="shared" si="63"/>
        <v>91.5</v>
      </c>
      <c r="L271" s="137">
        <f t="shared" si="64"/>
        <v>100</v>
      </c>
    </row>
    <row r="272" spans="1:12" ht="12" customHeight="1">
      <c r="A272" s="269"/>
      <c r="B272" s="270">
        <v>3</v>
      </c>
      <c r="C272" s="271" t="s">
        <v>56</v>
      </c>
      <c r="D272" s="79">
        <f t="shared" si="81"/>
        <v>11000</v>
      </c>
      <c r="E272" s="79">
        <f t="shared" si="81"/>
        <v>5000</v>
      </c>
      <c r="F272" s="185">
        <f t="shared" si="81"/>
        <v>15000</v>
      </c>
      <c r="G272" s="79">
        <f t="shared" si="81"/>
        <v>13725</v>
      </c>
      <c r="H272" s="79">
        <f t="shared" si="81"/>
        <v>13725</v>
      </c>
      <c r="I272" s="133">
        <f t="shared" si="54"/>
        <v>45.454545454545453</v>
      </c>
      <c r="J272" s="133">
        <f t="shared" si="62"/>
        <v>300</v>
      </c>
      <c r="K272" s="133">
        <f t="shared" si="63"/>
        <v>91.5</v>
      </c>
      <c r="L272" s="133">
        <f t="shared" si="64"/>
        <v>100</v>
      </c>
    </row>
    <row r="273" spans="1:15" ht="12" customHeight="1">
      <c r="A273" s="269"/>
      <c r="B273" s="270">
        <v>36</v>
      </c>
      <c r="C273" s="271" t="s">
        <v>88</v>
      </c>
      <c r="D273" s="76">
        <f>SUM(D274:D274)</f>
        <v>11000</v>
      </c>
      <c r="E273" s="76">
        <f>SUM(E274:E274)</f>
        <v>5000</v>
      </c>
      <c r="F273" s="181">
        <f>SUM(F274:F274)</f>
        <v>15000</v>
      </c>
      <c r="G273" s="76">
        <f>SUM(G274:G274)</f>
        <v>13725</v>
      </c>
      <c r="H273" s="76">
        <f>SUM(H274:H274)</f>
        <v>13725</v>
      </c>
      <c r="I273" s="133">
        <f t="shared" si="54"/>
        <v>45.454545454545453</v>
      </c>
      <c r="J273" s="133">
        <f t="shared" si="62"/>
        <v>300</v>
      </c>
      <c r="K273" s="133">
        <f t="shared" si="63"/>
        <v>91.5</v>
      </c>
      <c r="L273" s="133">
        <f t="shared" si="64"/>
        <v>100</v>
      </c>
    </row>
    <row r="274" spans="1:15" ht="12" customHeight="1">
      <c r="A274" s="269"/>
      <c r="B274" s="281">
        <v>363</v>
      </c>
      <c r="C274" s="283" t="s">
        <v>79</v>
      </c>
      <c r="D274" s="105">
        <v>11000</v>
      </c>
      <c r="E274" s="105">
        <v>5000</v>
      </c>
      <c r="F274" s="182">
        <v>15000</v>
      </c>
      <c r="G274" s="77">
        <v>13725</v>
      </c>
      <c r="H274" s="77">
        <v>13725</v>
      </c>
      <c r="I274" s="133">
        <f t="shared" si="54"/>
        <v>45.454545454545453</v>
      </c>
      <c r="J274" s="133">
        <f t="shared" si="62"/>
        <v>300</v>
      </c>
      <c r="K274" s="133">
        <f t="shared" si="63"/>
        <v>91.5</v>
      </c>
      <c r="L274" s="133">
        <f t="shared" si="64"/>
        <v>100</v>
      </c>
    </row>
    <row r="275" spans="1:15" ht="12" customHeight="1">
      <c r="A275" s="374" t="s">
        <v>87</v>
      </c>
      <c r="B275" s="374"/>
      <c r="C275" s="374"/>
      <c r="D275" s="86">
        <f>D276</f>
        <v>7100</v>
      </c>
      <c r="E275" s="86">
        <f>E276</f>
        <v>27500</v>
      </c>
      <c r="F275" s="192">
        <f>F276</f>
        <v>35500</v>
      </c>
      <c r="G275" s="86">
        <f>G276</f>
        <v>35500</v>
      </c>
      <c r="H275" s="86">
        <f>H276</f>
        <v>35500</v>
      </c>
      <c r="I275" s="135">
        <f t="shared" si="54"/>
        <v>387.32394366197184</v>
      </c>
      <c r="J275" s="135">
        <f t="shared" si="62"/>
        <v>129.09090909090909</v>
      </c>
      <c r="K275" s="135">
        <f t="shared" si="63"/>
        <v>100</v>
      </c>
      <c r="L275" s="135">
        <f t="shared" si="64"/>
        <v>100</v>
      </c>
    </row>
    <row r="276" spans="1:15" ht="12" customHeight="1">
      <c r="A276" s="375" t="s">
        <v>86</v>
      </c>
      <c r="B276" s="375"/>
      <c r="C276" s="375"/>
      <c r="D276" s="74">
        <f>D278</f>
        <v>7100</v>
      </c>
      <c r="E276" s="74">
        <f>E278</f>
        <v>27500</v>
      </c>
      <c r="F276" s="179">
        <f>F278</f>
        <v>35500</v>
      </c>
      <c r="G276" s="74">
        <f>G278</f>
        <v>35500</v>
      </c>
      <c r="H276" s="74">
        <f>H278</f>
        <v>35500</v>
      </c>
      <c r="I276" s="136">
        <f t="shared" si="54"/>
        <v>387.32394366197184</v>
      </c>
      <c r="J276" s="136">
        <f t="shared" si="62"/>
        <v>129.09090909090909</v>
      </c>
      <c r="K276" s="136">
        <f t="shared" si="63"/>
        <v>100</v>
      </c>
      <c r="L276" s="136">
        <f t="shared" si="64"/>
        <v>100</v>
      </c>
    </row>
    <row r="277" spans="1:15" ht="12" customHeight="1">
      <c r="A277" s="372" t="s">
        <v>67</v>
      </c>
      <c r="B277" s="372"/>
      <c r="C277" s="372"/>
      <c r="D277" s="75">
        <f>D278</f>
        <v>7100</v>
      </c>
      <c r="E277" s="75">
        <f>E278</f>
        <v>27500</v>
      </c>
      <c r="F277" s="180">
        <f>F278</f>
        <v>35500</v>
      </c>
      <c r="G277" s="75">
        <f>G278</f>
        <v>35500</v>
      </c>
      <c r="H277" s="75">
        <f>H278</f>
        <v>35500</v>
      </c>
      <c r="I277" s="137">
        <f t="shared" si="54"/>
        <v>387.32394366197184</v>
      </c>
      <c r="J277" s="137">
        <f t="shared" si="62"/>
        <v>129.09090909090909</v>
      </c>
      <c r="K277" s="137">
        <f t="shared" si="63"/>
        <v>100</v>
      </c>
      <c r="L277" s="137">
        <f t="shared" si="64"/>
        <v>100</v>
      </c>
      <c r="O277" s="359"/>
    </row>
    <row r="278" spans="1:15" ht="12" customHeight="1">
      <c r="A278" s="269"/>
      <c r="B278" s="270">
        <v>3</v>
      </c>
      <c r="C278" s="271" t="s">
        <v>56</v>
      </c>
      <c r="D278" s="79">
        <f>SUM(D279,D281)</f>
        <v>7100</v>
      </c>
      <c r="E278" s="79">
        <f>SUM(E279,E281)</f>
        <v>27500</v>
      </c>
      <c r="F278" s="185">
        <f>SUM(F279,F281)</f>
        <v>35500</v>
      </c>
      <c r="G278" s="79">
        <f>SUM(G279,G281)</f>
        <v>35500</v>
      </c>
      <c r="H278" s="79">
        <f>SUM(H279,H281)</f>
        <v>35500</v>
      </c>
      <c r="I278" s="133">
        <f t="shared" si="54"/>
        <v>387.32394366197184</v>
      </c>
      <c r="J278" s="133">
        <f t="shared" si="62"/>
        <v>129.09090909090909</v>
      </c>
      <c r="K278" s="133">
        <f t="shared" si="63"/>
        <v>100</v>
      </c>
      <c r="L278" s="133">
        <f t="shared" si="64"/>
        <v>100</v>
      </c>
    </row>
    <row r="279" spans="1:15" ht="12" customHeight="1">
      <c r="A279" s="269"/>
      <c r="B279" s="270">
        <v>37</v>
      </c>
      <c r="C279" s="271" t="s">
        <v>98</v>
      </c>
      <c r="D279" s="79">
        <f>SUM(D280)</f>
        <v>5400</v>
      </c>
      <c r="E279" s="79">
        <f>SUM(E280)</f>
        <v>27500</v>
      </c>
      <c r="F279" s="185">
        <f>SUM(F280)</f>
        <v>25500</v>
      </c>
      <c r="G279" s="79">
        <f>SUM(G280)</f>
        <v>25500</v>
      </c>
      <c r="H279" s="79">
        <f>SUM(H280)</f>
        <v>25500</v>
      </c>
      <c r="I279" s="133">
        <f t="shared" si="54"/>
        <v>509.25925925925924</v>
      </c>
      <c r="J279" s="133">
        <f t="shared" si="62"/>
        <v>92.72727272727272</v>
      </c>
      <c r="K279" s="133">
        <f t="shared" si="63"/>
        <v>100</v>
      </c>
      <c r="L279" s="133">
        <f t="shared" si="64"/>
        <v>100</v>
      </c>
    </row>
    <row r="280" spans="1:15" ht="12" customHeight="1">
      <c r="A280" s="269"/>
      <c r="B280" s="281">
        <v>372</v>
      </c>
      <c r="C280" s="283" t="s">
        <v>84</v>
      </c>
      <c r="D280" s="105">
        <v>5400</v>
      </c>
      <c r="E280" s="105">
        <v>27500</v>
      </c>
      <c r="F280" s="182">
        <v>25500</v>
      </c>
      <c r="G280" s="77">
        <v>25500</v>
      </c>
      <c r="H280" s="77">
        <v>25500</v>
      </c>
      <c r="I280" s="133">
        <f t="shared" si="54"/>
        <v>509.25925925925924</v>
      </c>
      <c r="J280" s="133">
        <f t="shared" si="62"/>
        <v>92.72727272727272</v>
      </c>
      <c r="K280" s="133">
        <f t="shared" si="63"/>
        <v>100</v>
      </c>
      <c r="L280" s="133">
        <f t="shared" si="64"/>
        <v>100</v>
      </c>
    </row>
    <row r="281" spans="1:15" ht="12" customHeight="1">
      <c r="A281" s="269"/>
      <c r="B281" s="270">
        <v>36</v>
      </c>
      <c r="C281" s="271" t="s">
        <v>88</v>
      </c>
      <c r="D281" s="83">
        <f>SUM(D282:D282)</f>
        <v>1700</v>
      </c>
      <c r="E281" s="83">
        <f>SUM(E282:E282)</f>
        <v>0</v>
      </c>
      <c r="F281" s="314">
        <f>SUM(F282:F282)</f>
        <v>10000</v>
      </c>
      <c r="G281" s="92">
        <f>SUM(G282:G282)</f>
        <v>10000</v>
      </c>
      <c r="H281" s="92">
        <f>SUM(H282:H282)</f>
        <v>10000</v>
      </c>
      <c r="I281" s="133">
        <f t="shared" ref="I281:I350" si="82">E281/D281*100</f>
        <v>0</v>
      </c>
      <c r="J281" s="133" t="e">
        <f t="shared" si="62"/>
        <v>#DIV/0!</v>
      </c>
      <c r="K281" s="133">
        <f t="shared" si="63"/>
        <v>100</v>
      </c>
      <c r="L281" s="133">
        <f t="shared" si="64"/>
        <v>100</v>
      </c>
    </row>
    <row r="282" spans="1:15" ht="12" customHeight="1">
      <c r="A282" s="269"/>
      <c r="B282" s="281">
        <v>363</v>
      </c>
      <c r="C282" s="283" t="s">
        <v>79</v>
      </c>
      <c r="D282" s="105">
        <v>1700</v>
      </c>
      <c r="E282" s="105">
        <v>0</v>
      </c>
      <c r="F282" s="182">
        <v>10000</v>
      </c>
      <c r="G282" s="77">
        <v>10000</v>
      </c>
      <c r="H282" s="77">
        <v>10000</v>
      </c>
      <c r="I282" s="133">
        <f t="shared" si="82"/>
        <v>0</v>
      </c>
      <c r="J282" s="133" t="e">
        <f t="shared" si="62"/>
        <v>#DIV/0!</v>
      </c>
      <c r="K282" s="133">
        <f t="shared" si="63"/>
        <v>100</v>
      </c>
      <c r="L282" s="133">
        <f t="shared" si="64"/>
        <v>100</v>
      </c>
    </row>
    <row r="283" spans="1:15" ht="12" customHeight="1">
      <c r="A283" s="374" t="s">
        <v>89</v>
      </c>
      <c r="B283" s="374"/>
      <c r="C283" s="374"/>
      <c r="D283" s="86">
        <f>D284</f>
        <v>31522</v>
      </c>
      <c r="E283" s="86">
        <f>E284</f>
        <v>50500</v>
      </c>
      <c r="F283" s="192">
        <f>F284</f>
        <v>26500</v>
      </c>
      <c r="G283" s="86">
        <f>G284</f>
        <v>26500</v>
      </c>
      <c r="H283" s="86">
        <f>H284</f>
        <v>26500</v>
      </c>
      <c r="I283" s="135">
        <f t="shared" si="82"/>
        <v>160.20557071251824</v>
      </c>
      <c r="J283" s="135">
        <f t="shared" si="62"/>
        <v>52.475247524752476</v>
      </c>
      <c r="K283" s="135">
        <f t="shared" si="63"/>
        <v>100</v>
      </c>
      <c r="L283" s="135">
        <f t="shared" si="64"/>
        <v>100</v>
      </c>
    </row>
    <row r="284" spans="1:15" ht="12" customHeight="1">
      <c r="A284" s="375" t="s">
        <v>90</v>
      </c>
      <c r="B284" s="375"/>
      <c r="C284" s="375"/>
      <c r="D284" s="74">
        <f>SUM(D287)</f>
        <v>31522</v>
      </c>
      <c r="E284" s="74">
        <f>SUM(E287)</f>
        <v>50500</v>
      </c>
      <c r="F284" s="179">
        <f>SUM(F287)</f>
        <v>26500</v>
      </c>
      <c r="G284" s="74">
        <f>SUM(G287)</f>
        <v>26500</v>
      </c>
      <c r="H284" s="74">
        <f>SUM(H287)</f>
        <v>26500</v>
      </c>
      <c r="I284" s="136">
        <f t="shared" si="82"/>
        <v>160.20557071251824</v>
      </c>
      <c r="J284" s="136">
        <f t="shared" si="62"/>
        <v>52.475247524752476</v>
      </c>
      <c r="K284" s="136">
        <f t="shared" si="63"/>
        <v>100</v>
      </c>
      <c r="L284" s="136">
        <f t="shared" si="64"/>
        <v>100</v>
      </c>
    </row>
    <row r="285" spans="1:15" ht="12" customHeight="1">
      <c r="A285" s="372" t="s">
        <v>67</v>
      </c>
      <c r="B285" s="372"/>
      <c r="C285" s="372"/>
      <c r="D285" s="75">
        <v>24000</v>
      </c>
      <c r="E285" s="75">
        <v>13800</v>
      </c>
      <c r="F285" s="180">
        <v>24000</v>
      </c>
      <c r="G285" s="75">
        <v>24000</v>
      </c>
      <c r="H285" s="75">
        <v>24000</v>
      </c>
      <c r="I285" s="137">
        <f t="shared" si="82"/>
        <v>57.499999999999993</v>
      </c>
      <c r="J285" s="137">
        <f t="shared" si="62"/>
        <v>173.91304347826087</v>
      </c>
      <c r="K285" s="137">
        <f t="shared" si="63"/>
        <v>100</v>
      </c>
      <c r="L285" s="137">
        <f t="shared" si="64"/>
        <v>100</v>
      </c>
    </row>
    <row r="286" spans="1:15" ht="12" customHeight="1">
      <c r="A286" s="372" t="s">
        <v>55</v>
      </c>
      <c r="B286" s="372"/>
      <c r="C286" s="372"/>
      <c r="D286" s="75">
        <f>D284-D285</f>
        <v>7522</v>
      </c>
      <c r="E286" s="75">
        <f>E284-E285</f>
        <v>36700</v>
      </c>
      <c r="F286" s="180">
        <f>F284-F285</f>
        <v>2500</v>
      </c>
      <c r="G286" s="75">
        <f>G284-G285</f>
        <v>2500</v>
      </c>
      <c r="H286" s="75">
        <f>H284-H285</f>
        <v>2500</v>
      </c>
      <c r="I286" s="137">
        <f t="shared" si="82"/>
        <v>487.90215368253121</v>
      </c>
      <c r="J286" s="137">
        <f t="shared" si="62"/>
        <v>6.8119891008174394</v>
      </c>
      <c r="K286" s="137">
        <f t="shared" si="63"/>
        <v>100</v>
      </c>
      <c r="L286" s="137">
        <f t="shared" si="64"/>
        <v>100</v>
      </c>
    </row>
    <row r="287" spans="1:15" ht="12" customHeight="1">
      <c r="A287" s="269"/>
      <c r="B287" s="270">
        <v>4</v>
      </c>
      <c r="C287" s="271" t="s">
        <v>91</v>
      </c>
      <c r="D287" s="79">
        <f>D288</f>
        <v>31522</v>
      </c>
      <c r="E287" s="79">
        <f>E288</f>
        <v>50500</v>
      </c>
      <c r="F287" s="185">
        <f>F288</f>
        <v>26500</v>
      </c>
      <c r="G287" s="79">
        <f>G288</f>
        <v>26500</v>
      </c>
      <c r="H287" s="79">
        <f>H288</f>
        <v>26500</v>
      </c>
      <c r="I287" s="133">
        <f t="shared" si="82"/>
        <v>160.20557071251824</v>
      </c>
      <c r="J287" s="133">
        <f t="shared" si="62"/>
        <v>52.475247524752476</v>
      </c>
      <c r="K287" s="133">
        <f t="shared" si="63"/>
        <v>100</v>
      </c>
      <c r="L287" s="133">
        <f t="shared" si="64"/>
        <v>100</v>
      </c>
    </row>
    <row r="288" spans="1:15" ht="12" customHeight="1">
      <c r="A288" s="269"/>
      <c r="B288" s="270">
        <v>42</v>
      </c>
      <c r="C288" s="271" t="s">
        <v>92</v>
      </c>
      <c r="D288" s="76">
        <f>SUM(D289,D290)</f>
        <v>31522</v>
      </c>
      <c r="E288" s="76">
        <f>SUM(E289,E290)</f>
        <v>50500</v>
      </c>
      <c r="F288" s="181">
        <f>SUM(F289,F290)</f>
        <v>26500</v>
      </c>
      <c r="G288" s="76">
        <f>SUM(G289,G290)</f>
        <v>26500</v>
      </c>
      <c r="H288" s="76">
        <f>SUM(H289,H290)</f>
        <v>26500</v>
      </c>
      <c r="I288" s="133">
        <f t="shared" si="82"/>
        <v>160.20557071251824</v>
      </c>
      <c r="J288" s="133">
        <f t="shared" si="62"/>
        <v>52.475247524752476</v>
      </c>
      <c r="K288" s="133">
        <f t="shared" si="63"/>
        <v>100</v>
      </c>
      <c r="L288" s="133">
        <f t="shared" si="64"/>
        <v>100</v>
      </c>
    </row>
    <row r="289" spans="1:12" ht="12" customHeight="1">
      <c r="A289" s="269"/>
      <c r="B289" s="281">
        <v>421</v>
      </c>
      <c r="C289" s="283" t="s">
        <v>37</v>
      </c>
      <c r="D289" s="105">
        <v>28822</v>
      </c>
      <c r="E289" s="105">
        <v>49500</v>
      </c>
      <c r="F289" s="182">
        <v>25500</v>
      </c>
      <c r="G289" s="77">
        <f>F289</f>
        <v>25500</v>
      </c>
      <c r="H289" s="77">
        <f>G289</f>
        <v>25500</v>
      </c>
      <c r="I289" s="133">
        <f t="shared" si="82"/>
        <v>171.74380681423912</v>
      </c>
      <c r="J289" s="133">
        <f t="shared" si="62"/>
        <v>51.515151515151516</v>
      </c>
      <c r="K289" s="133">
        <f t="shared" si="63"/>
        <v>100</v>
      </c>
      <c r="L289" s="133">
        <f t="shared" si="64"/>
        <v>100</v>
      </c>
    </row>
    <row r="290" spans="1:12" ht="12" customHeight="1">
      <c r="A290" s="269"/>
      <c r="B290" s="281">
        <v>422</v>
      </c>
      <c r="C290" s="283" t="s">
        <v>77</v>
      </c>
      <c r="D290" s="105">
        <v>2700</v>
      </c>
      <c r="E290" s="105">
        <v>1000</v>
      </c>
      <c r="F290" s="182">
        <f>E290</f>
        <v>1000</v>
      </c>
      <c r="G290" s="77">
        <f>F290</f>
        <v>1000</v>
      </c>
      <c r="H290" s="77">
        <f>G290</f>
        <v>1000</v>
      </c>
      <c r="I290" s="133">
        <f t="shared" si="82"/>
        <v>37.037037037037038</v>
      </c>
      <c r="J290" s="133">
        <f t="shared" si="62"/>
        <v>100</v>
      </c>
      <c r="K290" s="133">
        <f t="shared" si="63"/>
        <v>100</v>
      </c>
      <c r="L290" s="133">
        <f t="shared" si="64"/>
        <v>100</v>
      </c>
    </row>
    <row r="291" spans="1:12" ht="12" customHeight="1">
      <c r="A291" s="374" t="s">
        <v>93</v>
      </c>
      <c r="B291" s="374"/>
      <c r="C291" s="374"/>
      <c r="D291" s="86">
        <f>D292</f>
        <v>1800</v>
      </c>
      <c r="E291" s="86">
        <f>E292</f>
        <v>1750</v>
      </c>
      <c r="F291" s="192">
        <f>F292</f>
        <v>1890</v>
      </c>
      <c r="G291" s="86">
        <f>G292</f>
        <v>1905</v>
      </c>
      <c r="H291" s="86">
        <f>H292</f>
        <v>1905</v>
      </c>
      <c r="I291" s="135">
        <f t="shared" si="82"/>
        <v>97.222222222222214</v>
      </c>
      <c r="J291" s="135">
        <f t="shared" si="62"/>
        <v>108</v>
      </c>
      <c r="K291" s="135">
        <f t="shared" si="63"/>
        <v>100.79365079365078</v>
      </c>
      <c r="L291" s="135">
        <f t="shared" si="64"/>
        <v>100</v>
      </c>
    </row>
    <row r="292" spans="1:12" ht="12" customHeight="1">
      <c r="A292" s="375" t="s">
        <v>90</v>
      </c>
      <c r="B292" s="375"/>
      <c r="C292" s="375"/>
      <c r="D292" s="74">
        <f>SUM(D294)</f>
        <v>1800</v>
      </c>
      <c r="E292" s="74">
        <f>SUM(E294)</f>
        <v>1750</v>
      </c>
      <c r="F292" s="179">
        <f>SUM(F294)</f>
        <v>1890</v>
      </c>
      <c r="G292" s="74">
        <f>SUM(G294)</f>
        <v>1905</v>
      </c>
      <c r="H292" s="74">
        <f>SUM(H294)</f>
        <v>1905</v>
      </c>
      <c r="I292" s="136">
        <f t="shared" si="82"/>
        <v>97.222222222222214</v>
      </c>
      <c r="J292" s="136">
        <f t="shared" si="62"/>
        <v>108</v>
      </c>
      <c r="K292" s="136">
        <f t="shared" si="63"/>
        <v>100.79365079365078</v>
      </c>
      <c r="L292" s="136">
        <f t="shared" si="64"/>
        <v>100</v>
      </c>
    </row>
    <row r="293" spans="1:12" ht="12" customHeight="1">
      <c r="A293" s="372" t="s">
        <v>66</v>
      </c>
      <c r="B293" s="372"/>
      <c r="C293" s="372"/>
      <c r="D293" s="75">
        <v>1000</v>
      </c>
      <c r="E293" s="75">
        <v>1000</v>
      </c>
      <c r="F293" s="180">
        <v>1000</v>
      </c>
      <c r="G293" s="75">
        <v>1000</v>
      </c>
      <c r="H293" s="75">
        <v>1000</v>
      </c>
      <c r="I293" s="137">
        <f t="shared" si="82"/>
        <v>100</v>
      </c>
      <c r="J293" s="137">
        <f t="shared" si="62"/>
        <v>100</v>
      </c>
      <c r="K293" s="137">
        <f t="shared" si="63"/>
        <v>100</v>
      </c>
      <c r="L293" s="137">
        <f t="shared" si="64"/>
        <v>100</v>
      </c>
    </row>
    <row r="294" spans="1:12" ht="12" customHeight="1">
      <c r="A294" s="269"/>
      <c r="B294" s="270">
        <v>3</v>
      </c>
      <c r="C294" s="271" t="s">
        <v>56</v>
      </c>
      <c r="D294" s="93">
        <f>D295</f>
        <v>1800</v>
      </c>
      <c r="E294" s="93">
        <f>E295</f>
        <v>1750</v>
      </c>
      <c r="F294" s="198">
        <f>F295</f>
        <v>1890</v>
      </c>
      <c r="G294" s="93">
        <f>G295</f>
        <v>1905</v>
      </c>
      <c r="H294" s="93">
        <f>H295</f>
        <v>1905</v>
      </c>
      <c r="I294" s="133">
        <f t="shared" si="82"/>
        <v>97.222222222222214</v>
      </c>
      <c r="J294" s="133">
        <f t="shared" si="62"/>
        <v>108</v>
      </c>
      <c r="K294" s="133">
        <f t="shared" si="63"/>
        <v>100.79365079365078</v>
      </c>
      <c r="L294" s="133">
        <f t="shared" si="64"/>
        <v>100</v>
      </c>
    </row>
    <row r="295" spans="1:12" ht="12" customHeight="1">
      <c r="A295" s="269"/>
      <c r="B295" s="270">
        <v>32</v>
      </c>
      <c r="C295" s="271" t="s">
        <v>57</v>
      </c>
      <c r="D295" s="71">
        <f>SUM(D296:D297)</f>
        <v>1800</v>
      </c>
      <c r="E295" s="301">
        <f>SUM(E296:E297)</f>
        <v>1750</v>
      </c>
      <c r="F295" s="198">
        <f>SUM(F296:F297)</f>
        <v>1890</v>
      </c>
      <c r="G295" s="93">
        <f>SUM(G296:G297)</f>
        <v>1905</v>
      </c>
      <c r="H295" s="93">
        <f>SUM(H296:H297)</f>
        <v>1905</v>
      </c>
      <c r="I295" s="133">
        <f t="shared" si="82"/>
        <v>97.222222222222214</v>
      </c>
      <c r="J295" s="133">
        <f t="shared" si="62"/>
        <v>108</v>
      </c>
      <c r="K295" s="133">
        <f t="shared" si="63"/>
        <v>100.79365079365078</v>
      </c>
      <c r="L295" s="133">
        <f t="shared" si="64"/>
        <v>100</v>
      </c>
    </row>
    <row r="296" spans="1:12" ht="12" customHeight="1">
      <c r="A296" s="269"/>
      <c r="B296" s="281">
        <v>322</v>
      </c>
      <c r="C296" s="284" t="s">
        <v>60</v>
      </c>
      <c r="D296" s="105">
        <v>700</v>
      </c>
      <c r="E296" s="105">
        <v>750</v>
      </c>
      <c r="F296" s="182">
        <v>760</v>
      </c>
      <c r="G296" s="77">
        <v>770</v>
      </c>
      <c r="H296" s="77">
        <v>770</v>
      </c>
      <c r="I296" s="133">
        <f t="shared" si="82"/>
        <v>107.14285714285714</v>
      </c>
      <c r="J296" s="133">
        <f t="shared" ref="J296:J365" si="83">F296/E296*100</f>
        <v>101.33333333333334</v>
      </c>
      <c r="K296" s="133">
        <f t="shared" ref="K296:K365" si="84">G296/F296*100</f>
        <v>101.31578947368421</v>
      </c>
      <c r="L296" s="133">
        <f t="shared" ref="L296:L365" si="85">H296/G296*100</f>
        <v>100</v>
      </c>
    </row>
    <row r="297" spans="1:12" ht="12" customHeight="1">
      <c r="A297" s="269"/>
      <c r="B297" s="281">
        <v>323</v>
      </c>
      <c r="C297" s="283" t="s">
        <v>94</v>
      </c>
      <c r="D297" s="105">
        <v>1100</v>
      </c>
      <c r="E297" s="105">
        <v>1000</v>
      </c>
      <c r="F297" s="182">
        <v>1130</v>
      </c>
      <c r="G297" s="77">
        <v>1135</v>
      </c>
      <c r="H297" s="77">
        <v>1135</v>
      </c>
      <c r="I297" s="133">
        <f t="shared" si="82"/>
        <v>90.909090909090907</v>
      </c>
      <c r="J297" s="133">
        <f t="shared" si="83"/>
        <v>112.99999999999999</v>
      </c>
      <c r="K297" s="133">
        <f t="shared" si="84"/>
        <v>100.44247787610618</v>
      </c>
      <c r="L297" s="133">
        <f t="shared" si="85"/>
        <v>100</v>
      </c>
    </row>
    <row r="298" spans="1:12" ht="12" customHeight="1">
      <c r="A298" s="374" t="s">
        <v>318</v>
      </c>
      <c r="B298" s="374"/>
      <c r="C298" s="374"/>
      <c r="D298" s="86">
        <f>D299</f>
        <v>0</v>
      </c>
      <c r="E298" s="86">
        <f>E299</f>
        <v>22000</v>
      </c>
      <c r="F298" s="192">
        <f>F299</f>
        <v>22000</v>
      </c>
      <c r="G298" s="86">
        <f>G299</f>
        <v>22000</v>
      </c>
      <c r="H298" s="86">
        <f>H299</f>
        <v>22000</v>
      </c>
      <c r="I298" s="135" t="e">
        <f t="shared" ref="I298:I304" si="86">E298/D298*100</f>
        <v>#DIV/0!</v>
      </c>
      <c r="J298" s="135">
        <f t="shared" si="83"/>
        <v>100</v>
      </c>
      <c r="K298" s="135">
        <f t="shared" si="84"/>
        <v>100</v>
      </c>
      <c r="L298" s="135">
        <f t="shared" si="85"/>
        <v>100</v>
      </c>
    </row>
    <row r="299" spans="1:12" ht="12" customHeight="1">
      <c r="A299" s="375" t="s">
        <v>90</v>
      </c>
      <c r="B299" s="375"/>
      <c r="C299" s="375"/>
      <c r="D299" s="74">
        <f>SUM(D301)</f>
        <v>0</v>
      </c>
      <c r="E299" s="74">
        <f>SUM(E301)</f>
        <v>22000</v>
      </c>
      <c r="F299" s="179">
        <f>SUM(F301)</f>
        <v>22000</v>
      </c>
      <c r="G299" s="74">
        <f>SUM(G301)</f>
        <v>22000</v>
      </c>
      <c r="H299" s="74">
        <f>SUM(H301)</f>
        <v>22000</v>
      </c>
      <c r="I299" s="136" t="e">
        <f t="shared" si="86"/>
        <v>#DIV/0!</v>
      </c>
      <c r="J299" s="136">
        <f t="shared" si="83"/>
        <v>100</v>
      </c>
      <c r="K299" s="136">
        <f t="shared" si="84"/>
        <v>100</v>
      </c>
      <c r="L299" s="136">
        <f t="shared" si="85"/>
        <v>100</v>
      </c>
    </row>
    <row r="300" spans="1:12" ht="12" customHeight="1">
      <c r="A300" s="372" t="s">
        <v>66</v>
      </c>
      <c r="B300" s="372"/>
      <c r="C300" s="372"/>
      <c r="D300" s="75">
        <v>0</v>
      </c>
      <c r="E300" s="75">
        <v>1000</v>
      </c>
      <c r="F300" s="180">
        <v>1000</v>
      </c>
      <c r="G300" s="75">
        <v>1000</v>
      </c>
      <c r="H300" s="75">
        <v>1000</v>
      </c>
      <c r="I300" s="137" t="e">
        <f t="shared" si="86"/>
        <v>#DIV/0!</v>
      </c>
      <c r="J300" s="137">
        <f t="shared" si="83"/>
        <v>100</v>
      </c>
      <c r="K300" s="137">
        <f t="shared" si="84"/>
        <v>100</v>
      </c>
      <c r="L300" s="137">
        <f t="shared" si="85"/>
        <v>100</v>
      </c>
    </row>
    <row r="301" spans="1:12" ht="12" customHeight="1">
      <c r="A301" s="269"/>
      <c r="B301" s="270">
        <v>4</v>
      </c>
      <c r="C301" s="271" t="s">
        <v>56</v>
      </c>
      <c r="D301" s="93">
        <f>D302</f>
        <v>0</v>
      </c>
      <c r="E301" s="93">
        <f>E302</f>
        <v>22000</v>
      </c>
      <c r="F301" s="198">
        <f>F302</f>
        <v>22000</v>
      </c>
      <c r="G301" s="93">
        <f>G302</f>
        <v>22000</v>
      </c>
      <c r="H301" s="93">
        <f>H302</f>
        <v>22000</v>
      </c>
      <c r="I301" s="133" t="e">
        <f t="shared" si="86"/>
        <v>#DIV/0!</v>
      </c>
      <c r="J301" s="133">
        <f t="shared" si="83"/>
        <v>100</v>
      </c>
      <c r="K301" s="133">
        <f t="shared" si="84"/>
        <v>100</v>
      </c>
      <c r="L301" s="133">
        <f t="shared" si="85"/>
        <v>100</v>
      </c>
    </row>
    <row r="302" spans="1:12" ht="12" customHeight="1">
      <c r="A302" s="269"/>
      <c r="B302" s="270">
        <v>42</v>
      </c>
      <c r="C302" s="271" t="s">
        <v>57</v>
      </c>
      <c r="D302" s="71">
        <f>SUM(D303:D304)</f>
        <v>0</v>
      </c>
      <c r="E302" s="301">
        <f>SUM(E303:E304)</f>
        <v>22000</v>
      </c>
      <c r="F302" s="198">
        <f>SUM(F303:F304)</f>
        <v>22000</v>
      </c>
      <c r="G302" s="93">
        <f>SUM(G303:G304)</f>
        <v>22000</v>
      </c>
      <c r="H302" s="93">
        <f>SUM(H303:H304)</f>
        <v>22000</v>
      </c>
      <c r="I302" s="133" t="e">
        <f t="shared" si="86"/>
        <v>#DIV/0!</v>
      </c>
      <c r="J302" s="133">
        <f t="shared" si="83"/>
        <v>100</v>
      </c>
      <c r="K302" s="133">
        <f t="shared" si="84"/>
        <v>100</v>
      </c>
      <c r="L302" s="133">
        <f t="shared" si="85"/>
        <v>100</v>
      </c>
    </row>
    <row r="303" spans="1:12" ht="12" customHeight="1">
      <c r="A303" s="269"/>
      <c r="B303" s="281">
        <v>421</v>
      </c>
      <c r="C303" s="284" t="s">
        <v>37</v>
      </c>
      <c r="D303" s="105">
        <v>0</v>
      </c>
      <c r="E303" s="105">
        <v>0</v>
      </c>
      <c r="F303" s="182">
        <v>0</v>
      </c>
      <c r="G303" s="77">
        <v>0</v>
      </c>
      <c r="H303" s="77">
        <v>0</v>
      </c>
      <c r="I303" s="133" t="e">
        <f t="shared" si="86"/>
        <v>#DIV/0!</v>
      </c>
      <c r="J303" s="133" t="e">
        <f t="shared" ref="J303:L304" si="87">F303/E303*100</f>
        <v>#DIV/0!</v>
      </c>
      <c r="K303" s="133" t="e">
        <f t="shared" si="87"/>
        <v>#DIV/0!</v>
      </c>
      <c r="L303" s="133" t="e">
        <f t="shared" si="87"/>
        <v>#DIV/0!</v>
      </c>
    </row>
    <row r="304" spans="1:12" ht="12" customHeight="1">
      <c r="A304" s="269"/>
      <c r="B304" s="281">
        <v>426</v>
      </c>
      <c r="C304" s="283" t="s">
        <v>68</v>
      </c>
      <c r="D304" s="105">
        <v>0</v>
      </c>
      <c r="E304" s="105">
        <v>22000</v>
      </c>
      <c r="F304" s="182">
        <v>22000</v>
      </c>
      <c r="G304" s="77">
        <v>22000</v>
      </c>
      <c r="H304" s="77">
        <v>22000</v>
      </c>
      <c r="I304" s="133" t="e">
        <f t="shared" si="86"/>
        <v>#DIV/0!</v>
      </c>
      <c r="J304" s="133">
        <f t="shared" si="87"/>
        <v>100</v>
      </c>
      <c r="K304" s="133">
        <f t="shared" si="87"/>
        <v>100</v>
      </c>
      <c r="L304" s="133">
        <f t="shared" si="87"/>
        <v>100</v>
      </c>
    </row>
    <row r="305" spans="1:13" ht="12" customHeight="1">
      <c r="A305" s="371" t="s">
        <v>95</v>
      </c>
      <c r="B305" s="371"/>
      <c r="C305" s="371"/>
      <c r="D305" s="72">
        <f>SUM(D306,D312)</f>
        <v>27000</v>
      </c>
      <c r="E305" s="72">
        <f>SUM(E306,E312)</f>
        <v>8900</v>
      </c>
      <c r="F305" s="177">
        <f>SUM(F306,F312)</f>
        <v>9000</v>
      </c>
      <c r="G305" s="72">
        <f>SUM(G306,G312)</f>
        <v>8400</v>
      </c>
      <c r="H305" s="72">
        <f>SUM(H306,H312)</f>
        <v>8400</v>
      </c>
      <c r="I305" s="134">
        <f t="shared" si="82"/>
        <v>32.962962962962962</v>
      </c>
      <c r="J305" s="134">
        <f t="shared" si="83"/>
        <v>101.12359550561798</v>
      </c>
      <c r="K305" s="134">
        <f t="shared" si="84"/>
        <v>93.333333333333329</v>
      </c>
      <c r="L305" s="134">
        <f t="shared" si="85"/>
        <v>100</v>
      </c>
    </row>
    <row r="306" spans="1:13" ht="12" customHeight="1">
      <c r="A306" s="374" t="s">
        <v>96</v>
      </c>
      <c r="B306" s="374"/>
      <c r="C306" s="374"/>
      <c r="D306" s="86">
        <f>D307</f>
        <v>11000</v>
      </c>
      <c r="E306" s="86">
        <f>E307</f>
        <v>8900</v>
      </c>
      <c r="F306" s="192">
        <f>F307</f>
        <v>9000</v>
      </c>
      <c r="G306" s="86">
        <f>G307</f>
        <v>8400</v>
      </c>
      <c r="H306" s="86">
        <f>H307</f>
        <v>8400</v>
      </c>
      <c r="I306" s="135">
        <f t="shared" si="82"/>
        <v>80.909090909090907</v>
      </c>
      <c r="J306" s="135">
        <f t="shared" si="83"/>
        <v>101.12359550561798</v>
      </c>
      <c r="K306" s="135">
        <f t="shared" si="84"/>
        <v>93.333333333333329</v>
      </c>
      <c r="L306" s="135">
        <f t="shared" si="85"/>
        <v>100</v>
      </c>
    </row>
    <row r="307" spans="1:13" ht="12" customHeight="1">
      <c r="A307" s="375" t="s">
        <v>97</v>
      </c>
      <c r="B307" s="375"/>
      <c r="C307" s="375"/>
      <c r="D307" s="74">
        <f>D309</f>
        <v>11000</v>
      </c>
      <c r="E307" s="74">
        <f>E309</f>
        <v>8900</v>
      </c>
      <c r="F307" s="179">
        <f>F309</f>
        <v>9000</v>
      </c>
      <c r="G307" s="74">
        <f>G309</f>
        <v>8400</v>
      </c>
      <c r="H307" s="74">
        <f>H309</f>
        <v>8400</v>
      </c>
      <c r="I307" s="136">
        <f t="shared" si="82"/>
        <v>80.909090909090907</v>
      </c>
      <c r="J307" s="136">
        <f t="shared" si="83"/>
        <v>101.12359550561798</v>
      </c>
      <c r="K307" s="136">
        <f t="shared" si="84"/>
        <v>93.333333333333329</v>
      </c>
      <c r="L307" s="136">
        <f t="shared" si="85"/>
        <v>100</v>
      </c>
      <c r="M307" s="34"/>
    </row>
    <row r="308" spans="1:13" ht="12" customHeight="1">
      <c r="A308" s="372" t="s">
        <v>55</v>
      </c>
      <c r="B308" s="372"/>
      <c r="C308" s="372"/>
      <c r="D308" s="75">
        <v>11000</v>
      </c>
      <c r="E308" s="75">
        <v>11000</v>
      </c>
      <c r="F308" s="180">
        <v>9000</v>
      </c>
      <c r="G308" s="75">
        <v>8400</v>
      </c>
      <c r="H308" s="75">
        <v>8400</v>
      </c>
      <c r="I308" s="137">
        <f t="shared" si="82"/>
        <v>100</v>
      </c>
      <c r="J308" s="137">
        <f t="shared" si="83"/>
        <v>81.818181818181827</v>
      </c>
      <c r="K308" s="137">
        <f t="shared" si="84"/>
        <v>93.333333333333329</v>
      </c>
      <c r="L308" s="137">
        <f t="shared" si="85"/>
        <v>100</v>
      </c>
    </row>
    <row r="309" spans="1:13" ht="12" customHeight="1">
      <c r="A309" s="269"/>
      <c r="B309" s="270">
        <v>3</v>
      </c>
      <c r="C309" s="271" t="s">
        <v>56</v>
      </c>
      <c r="D309" s="79">
        <f>D310</f>
        <v>11000</v>
      </c>
      <c r="E309" s="79">
        <f>E310</f>
        <v>8900</v>
      </c>
      <c r="F309" s="185">
        <f>F310</f>
        <v>9000</v>
      </c>
      <c r="G309" s="79">
        <f>G310</f>
        <v>8400</v>
      </c>
      <c r="H309" s="79">
        <f>H310</f>
        <v>8400</v>
      </c>
      <c r="I309" s="133">
        <f t="shared" si="82"/>
        <v>80.909090909090907</v>
      </c>
      <c r="J309" s="133">
        <f t="shared" si="83"/>
        <v>101.12359550561798</v>
      </c>
      <c r="K309" s="133">
        <f t="shared" si="84"/>
        <v>93.333333333333329</v>
      </c>
      <c r="L309" s="133">
        <f t="shared" si="85"/>
        <v>100</v>
      </c>
    </row>
    <row r="310" spans="1:13" ht="12" customHeight="1">
      <c r="A310" s="269"/>
      <c r="B310" s="270">
        <v>37</v>
      </c>
      <c r="C310" s="271" t="s">
        <v>98</v>
      </c>
      <c r="D310" s="76">
        <f>SUM(D311:D311)</f>
        <v>11000</v>
      </c>
      <c r="E310" s="76">
        <f>SUM(E311:E311)</f>
        <v>8900</v>
      </c>
      <c r="F310" s="181">
        <f>SUM(F311:F311)</f>
        <v>9000</v>
      </c>
      <c r="G310" s="76">
        <f>SUM(G311:G311)</f>
        <v>8400</v>
      </c>
      <c r="H310" s="76">
        <f>SUM(H311:H311)</f>
        <v>8400</v>
      </c>
      <c r="I310" s="133">
        <f t="shared" si="82"/>
        <v>80.909090909090907</v>
      </c>
      <c r="J310" s="133">
        <f t="shared" si="83"/>
        <v>101.12359550561798</v>
      </c>
      <c r="K310" s="133">
        <f t="shared" si="84"/>
        <v>93.333333333333329</v>
      </c>
      <c r="L310" s="133">
        <f t="shared" si="85"/>
        <v>100</v>
      </c>
    </row>
    <row r="311" spans="1:13" ht="12" customHeight="1">
      <c r="A311" s="269"/>
      <c r="B311" s="281">
        <v>372</v>
      </c>
      <c r="C311" s="283" t="s">
        <v>99</v>
      </c>
      <c r="D311" s="105">
        <v>11000</v>
      </c>
      <c r="E311" s="105">
        <v>8900</v>
      </c>
      <c r="F311" s="182">
        <v>9000</v>
      </c>
      <c r="G311" s="77">
        <v>8400</v>
      </c>
      <c r="H311" s="77">
        <v>8400</v>
      </c>
      <c r="I311" s="133">
        <f t="shared" si="82"/>
        <v>80.909090909090907</v>
      </c>
      <c r="J311" s="133">
        <f t="shared" si="83"/>
        <v>101.12359550561798</v>
      </c>
      <c r="K311" s="133">
        <f t="shared" si="84"/>
        <v>93.333333333333329</v>
      </c>
      <c r="L311" s="133">
        <f t="shared" si="85"/>
        <v>100</v>
      </c>
    </row>
    <row r="312" spans="1:13" ht="12" customHeight="1">
      <c r="A312" s="374" t="s">
        <v>100</v>
      </c>
      <c r="B312" s="374"/>
      <c r="C312" s="374"/>
      <c r="D312" s="86">
        <f>D313</f>
        <v>16000</v>
      </c>
      <c r="E312" s="86">
        <f>E313</f>
        <v>0</v>
      </c>
      <c r="F312" s="192">
        <f>F313</f>
        <v>0</v>
      </c>
      <c r="G312" s="86">
        <f>G313</f>
        <v>0</v>
      </c>
      <c r="H312" s="86">
        <f>H313</f>
        <v>0</v>
      </c>
      <c r="I312" s="135">
        <f t="shared" si="82"/>
        <v>0</v>
      </c>
      <c r="J312" s="135" t="e">
        <f t="shared" si="83"/>
        <v>#DIV/0!</v>
      </c>
      <c r="K312" s="135" t="e">
        <f t="shared" si="84"/>
        <v>#DIV/0!</v>
      </c>
      <c r="L312" s="135" t="e">
        <f t="shared" si="85"/>
        <v>#DIV/0!</v>
      </c>
    </row>
    <row r="313" spans="1:13" ht="12" customHeight="1">
      <c r="A313" s="375" t="s">
        <v>97</v>
      </c>
      <c r="B313" s="375"/>
      <c r="C313" s="375"/>
      <c r="D313" s="74">
        <f>SUM(D316)</f>
        <v>16000</v>
      </c>
      <c r="E313" s="74">
        <f>SUM(E316)</f>
        <v>0</v>
      </c>
      <c r="F313" s="179">
        <f>SUM(F316)</f>
        <v>0</v>
      </c>
      <c r="G313" s="74">
        <f>SUM(G316)</f>
        <v>0</v>
      </c>
      <c r="H313" s="74">
        <f>SUM(H316)</f>
        <v>0</v>
      </c>
      <c r="I313" s="136">
        <f t="shared" si="82"/>
        <v>0</v>
      </c>
      <c r="J313" s="136" t="e">
        <f t="shared" si="83"/>
        <v>#DIV/0!</v>
      </c>
      <c r="K313" s="136" t="e">
        <f t="shared" si="84"/>
        <v>#DIV/0!</v>
      </c>
      <c r="L313" s="136" t="e">
        <f t="shared" si="85"/>
        <v>#DIV/0!</v>
      </c>
    </row>
    <row r="314" spans="1:13" ht="12" customHeight="1">
      <c r="A314" s="385" t="s">
        <v>101</v>
      </c>
      <c r="B314" s="385"/>
      <c r="C314" s="385"/>
      <c r="D314" s="75">
        <f>SUM(D312-D315)</f>
        <v>4055</v>
      </c>
      <c r="E314" s="75">
        <f>SUM(E312-E315)</f>
        <v>0</v>
      </c>
      <c r="F314" s="180">
        <f>SUM(F312-F315)</f>
        <v>0</v>
      </c>
      <c r="G314" s="75">
        <f>SUM(G312-G315)</f>
        <v>0</v>
      </c>
      <c r="H314" s="75">
        <f>SUM(H312-H315)</f>
        <v>0</v>
      </c>
      <c r="I314" s="137">
        <f t="shared" si="82"/>
        <v>0</v>
      </c>
      <c r="J314" s="137" t="e">
        <f t="shared" si="83"/>
        <v>#DIV/0!</v>
      </c>
      <c r="K314" s="137" t="e">
        <f t="shared" si="84"/>
        <v>#DIV/0!</v>
      </c>
      <c r="L314" s="137" t="e">
        <f t="shared" si="85"/>
        <v>#DIV/0!</v>
      </c>
    </row>
    <row r="315" spans="1:13" ht="12" customHeight="1">
      <c r="A315" s="372" t="s">
        <v>67</v>
      </c>
      <c r="B315" s="372"/>
      <c r="C315" s="372"/>
      <c r="D315" s="75">
        <v>11945</v>
      </c>
      <c r="E315" s="75">
        <v>0</v>
      </c>
      <c r="F315" s="180">
        <v>0</v>
      </c>
      <c r="G315" s="75">
        <v>0</v>
      </c>
      <c r="H315" s="75">
        <v>0</v>
      </c>
      <c r="I315" s="137">
        <v>0</v>
      </c>
      <c r="J315" s="137" t="e">
        <f t="shared" si="83"/>
        <v>#DIV/0!</v>
      </c>
      <c r="K315" s="137" t="e">
        <f t="shared" si="84"/>
        <v>#DIV/0!</v>
      </c>
      <c r="L315" s="137" t="e">
        <f t="shared" si="85"/>
        <v>#DIV/0!</v>
      </c>
    </row>
    <row r="316" spans="1:13" ht="12" customHeight="1">
      <c r="A316" s="269"/>
      <c r="B316" s="270">
        <v>4</v>
      </c>
      <c r="C316" s="271" t="s">
        <v>91</v>
      </c>
      <c r="D316" s="79">
        <f>D317+D319</f>
        <v>16000</v>
      </c>
      <c r="E316" s="79">
        <f>E317+E319</f>
        <v>0</v>
      </c>
      <c r="F316" s="185">
        <f>F317+F319</f>
        <v>0</v>
      </c>
      <c r="G316" s="79">
        <f>G317+G319</f>
        <v>0</v>
      </c>
      <c r="H316" s="79">
        <f>H317+H319</f>
        <v>0</v>
      </c>
      <c r="I316" s="133">
        <f t="shared" si="82"/>
        <v>0</v>
      </c>
      <c r="J316" s="133" t="e">
        <f t="shared" si="83"/>
        <v>#DIV/0!</v>
      </c>
      <c r="K316" s="133" t="e">
        <f t="shared" si="84"/>
        <v>#DIV/0!</v>
      </c>
      <c r="L316" s="133" t="e">
        <f t="shared" si="85"/>
        <v>#DIV/0!</v>
      </c>
    </row>
    <row r="317" spans="1:13" ht="12" customHeight="1">
      <c r="A317" s="269"/>
      <c r="B317" s="270">
        <v>42</v>
      </c>
      <c r="C317" s="271" t="s">
        <v>176</v>
      </c>
      <c r="D317" s="76">
        <f>SUM(D318:D318)</f>
        <v>16000</v>
      </c>
      <c r="E317" s="76">
        <f>SUM(E318:E318)</f>
        <v>0</v>
      </c>
      <c r="F317" s="181">
        <f>SUM(F318:F318)</f>
        <v>0</v>
      </c>
      <c r="G317" s="76">
        <f>SUM(G318:G318)</f>
        <v>0</v>
      </c>
      <c r="H317" s="76">
        <f>SUM(H318:H318)</f>
        <v>0</v>
      </c>
      <c r="I317" s="133">
        <f t="shared" si="82"/>
        <v>0</v>
      </c>
      <c r="J317" s="133" t="e">
        <f t="shared" si="83"/>
        <v>#DIV/0!</v>
      </c>
      <c r="K317" s="133" t="e">
        <f t="shared" si="84"/>
        <v>#DIV/0!</v>
      </c>
      <c r="L317" s="133" t="e">
        <f t="shared" si="85"/>
        <v>#DIV/0!</v>
      </c>
    </row>
    <row r="318" spans="1:13" ht="12" customHeight="1">
      <c r="A318" s="269"/>
      <c r="B318" s="281">
        <v>421</v>
      </c>
      <c r="C318" s="283" t="s">
        <v>37</v>
      </c>
      <c r="D318" s="105">
        <v>16000</v>
      </c>
      <c r="E318" s="105">
        <v>0</v>
      </c>
      <c r="F318" s="182">
        <f>E318</f>
        <v>0</v>
      </c>
      <c r="G318" s="77">
        <f>F318</f>
        <v>0</v>
      </c>
      <c r="H318" s="77">
        <f>G318</f>
        <v>0</v>
      </c>
      <c r="I318" s="133">
        <f t="shared" si="82"/>
        <v>0</v>
      </c>
      <c r="J318" s="133" t="e">
        <f t="shared" si="83"/>
        <v>#DIV/0!</v>
      </c>
      <c r="K318" s="133" t="e">
        <f t="shared" si="84"/>
        <v>#DIV/0!</v>
      </c>
      <c r="L318" s="133" t="e">
        <f t="shared" si="85"/>
        <v>#DIV/0!</v>
      </c>
    </row>
    <row r="319" spans="1:13" ht="12" customHeight="1">
      <c r="A319" s="269"/>
      <c r="B319" s="270">
        <v>45</v>
      </c>
      <c r="C319" s="271" t="s">
        <v>62</v>
      </c>
      <c r="D319" s="79">
        <f>SUM(D320)</f>
        <v>0</v>
      </c>
      <c r="E319" s="79">
        <f>SUM(E320)</f>
        <v>0</v>
      </c>
      <c r="F319" s="185">
        <f>SUM(F320)</f>
        <v>0</v>
      </c>
      <c r="G319" s="79">
        <f>SUM(G320)</f>
        <v>0</v>
      </c>
      <c r="H319" s="79">
        <f>SUM(H320)</f>
        <v>0</v>
      </c>
      <c r="I319" s="140" t="e">
        <f t="shared" si="82"/>
        <v>#DIV/0!</v>
      </c>
      <c r="J319" s="140" t="e">
        <f t="shared" si="83"/>
        <v>#DIV/0!</v>
      </c>
      <c r="K319" s="140" t="e">
        <f t="shared" si="84"/>
        <v>#DIV/0!</v>
      </c>
      <c r="L319" s="140" t="e">
        <f t="shared" si="85"/>
        <v>#DIV/0!</v>
      </c>
    </row>
    <row r="320" spans="1:13" ht="12" customHeight="1">
      <c r="A320" s="269"/>
      <c r="B320" s="281">
        <v>451</v>
      </c>
      <c r="C320" s="283" t="s">
        <v>41</v>
      </c>
      <c r="D320" s="105">
        <v>0</v>
      </c>
      <c r="E320" s="105">
        <v>0</v>
      </c>
      <c r="F320" s="182">
        <f>E320</f>
        <v>0</v>
      </c>
      <c r="G320" s="77">
        <f>F320</f>
        <v>0</v>
      </c>
      <c r="H320" s="77">
        <f>G320</f>
        <v>0</v>
      </c>
      <c r="I320" s="133" t="e">
        <f t="shared" si="82"/>
        <v>#DIV/0!</v>
      </c>
      <c r="J320" s="133" t="e">
        <f t="shared" si="83"/>
        <v>#DIV/0!</v>
      </c>
      <c r="K320" s="133" t="e">
        <f t="shared" si="84"/>
        <v>#DIV/0!</v>
      </c>
      <c r="L320" s="133" t="e">
        <f t="shared" si="85"/>
        <v>#DIV/0!</v>
      </c>
    </row>
    <row r="321" spans="1:15" ht="12" customHeight="1">
      <c r="A321" s="389" t="s">
        <v>102</v>
      </c>
      <c r="B321" s="389"/>
      <c r="C321" s="389"/>
      <c r="D321" s="88">
        <f>D322</f>
        <v>13200</v>
      </c>
      <c r="E321" s="88">
        <f>E322</f>
        <v>17000</v>
      </c>
      <c r="F321" s="194">
        <f>F322</f>
        <v>15600</v>
      </c>
      <c r="G321" s="88">
        <f>G322</f>
        <v>15600</v>
      </c>
      <c r="H321" s="88">
        <f>H322</f>
        <v>15600</v>
      </c>
      <c r="I321" s="140">
        <f t="shared" si="82"/>
        <v>128.78787878787878</v>
      </c>
      <c r="J321" s="140">
        <f t="shared" si="83"/>
        <v>91.764705882352942</v>
      </c>
      <c r="K321" s="140">
        <f t="shared" si="84"/>
        <v>100</v>
      </c>
      <c r="L321" s="140">
        <f t="shared" si="85"/>
        <v>100</v>
      </c>
    </row>
    <row r="322" spans="1:15" ht="12" customHeight="1">
      <c r="A322" s="390" t="s">
        <v>210</v>
      </c>
      <c r="B322" s="390"/>
      <c r="C322" s="390"/>
      <c r="D322" s="72">
        <f>SUM(D323,D329,D335,D341,D348)</f>
        <v>13200</v>
      </c>
      <c r="E322" s="72">
        <f>SUM(E323,E329,E335,E341,E348)</f>
        <v>17000</v>
      </c>
      <c r="F322" s="177">
        <f>SUM(F323,F329,F335,F341,F348)</f>
        <v>15600</v>
      </c>
      <c r="G322" s="72">
        <f>SUM(G323,G329,G335,G341,G348)</f>
        <v>15600</v>
      </c>
      <c r="H322" s="72">
        <f>SUM(H323,H329,H335,H341,H348)</f>
        <v>15600</v>
      </c>
      <c r="I322" s="134">
        <f t="shared" si="82"/>
        <v>128.78787878787878</v>
      </c>
      <c r="J322" s="134">
        <f t="shared" si="83"/>
        <v>91.764705882352942</v>
      </c>
      <c r="K322" s="134">
        <f t="shared" si="84"/>
        <v>100</v>
      </c>
      <c r="L322" s="134">
        <f t="shared" si="85"/>
        <v>100</v>
      </c>
    </row>
    <row r="323" spans="1:15" ht="12" customHeight="1">
      <c r="A323" s="374" t="s">
        <v>211</v>
      </c>
      <c r="B323" s="374"/>
      <c r="C323" s="374"/>
      <c r="D323" s="86">
        <f t="shared" ref="D323:H326" si="88">D324</f>
        <v>4700</v>
      </c>
      <c r="E323" s="86">
        <f t="shared" si="88"/>
        <v>1000</v>
      </c>
      <c r="F323" s="192">
        <f t="shared" si="88"/>
        <v>5000</v>
      </c>
      <c r="G323" s="86">
        <f t="shared" si="88"/>
        <v>5000</v>
      </c>
      <c r="H323" s="86">
        <f t="shared" si="88"/>
        <v>5000</v>
      </c>
      <c r="I323" s="135">
        <f t="shared" si="82"/>
        <v>21.276595744680851</v>
      </c>
      <c r="J323" s="135">
        <f t="shared" si="83"/>
        <v>500</v>
      </c>
      <c r="K323" s="135">
        <f t="shared" si="84"/>
        <v>100</v>
      </c>
      <c r="L323" s="135">
        <f t="shared" si="85"/>
        <v>100</v>
      </c>
    </row>
    <row r="324" spans="1:15" ht="12" customHeight="1">
      <c r="A324" s="375" t="s">
        <v>205</v>
      </c>
      <c r="B324" s="375"/>
      <c r="C324" s="375"/>
      <c r="D324" s="74">
        <f t="shared" si="88"/>
        <v>4700</v>
      </c>
      <c r="E324" s="74">
        <f t="shared" si="88"/>
        <v>1000</v>
      </c>
      <c r="F324" s="179">
        <f t="shared" si="88"/>
        <v>5000</v>
      </c>
      <c r="G324" s="74">
        <f t="shared" si="88"/>
        <v>5000</v>
      </c>
      <c r="H324" s="74">
        <f t="shared" si="88"/>
        <v>5000</v>
      </c>
      <c r="I324" s="136">
        <f t="shared" si="82"/>
        <v>21.276595744680851</v>
      </c>
      <c r="J324" s="136">
        <f t="shared" si="83"/>
        <v>500</v>
      </c>
      <c r="K324" s="136">
        <f t="shared" si="84"/>
        <v>100</v>
      </c>
      <c r="L324" s="136">
        <f t="shared" si="85"/>
        <v>100</v>
      </c>
    </row>
    <row r="325" spans="1:15" ht="12" customHeight="1">
      <c r="A325" s="384" t="s">
        <v>101</v>
      </c>
      <c r="B325" s="385"/>
      <c r="C325" s="385"/>
      <c r="D325" s="75">
        <f t="shared" si="88"/>
        <v>4700</v>
      </c>
      <c r="E325" s="75">
        <f t="shared" si="88"/>
        <v>1000</v>
      </c>
      <c r="F325" s="180">
        <f t="shared" si="88"/>
        <v>5000</v>
      </c>
      <c r="G325" s="75">
        <f t="shared" si="88"/>
        <v>5000</v>
      </c>
      <c r="H325" s="75">
        <f t="shared" si="88"/>
        <v>5000</v>
      </c>
      <c r="I325" s="137">
        <f t="shared" si="82"/>
        <v>21.276595744680851</v>
      </c>
      <c r="J325" s="137">
        <f t="shared" si="83"/>
        <v>500</v>
      </c>
      <c r="K325" s="137">
        <f t="shared" si="84"/>
        <v>100</v>
      </c>
      <c r="L325" s="137">
        <f t="shared" si="85"/>
        <v>100</v>
      </c>
    </row>
    <row r="326" spans="1:15" ht="12" customHeight="1">
      <c r="A326" s="269"/>
      <c r="B326" s="270">
        <v>3</v>
      </c>
      <c r="C326" s="271" t="s">
        <v>56</v>
      </c>
      <c r="D326" s="79">
        <f t="shared" si="88"/>
        <v>4700</v>
      </c>
      <c r="E326" s="79">
        <f t="shared" si="88"/>
        <v>1000</v>
      </c>
      <c r="F326" s="185">
        <f t="shared" si="88"/>
        <v>5000</v>
      </c>
      <c r="G326" s="79">
        <f t="shared" si="88"/>
        <v>5000</v>
      </c>
      <c r="H326" s="79">
        <f t="shared" si="88"/>
        <v>5000</v>
      </c>
      <c r="I326" s="133">
        <f t="shared" si="82"/>
        <v>21.276595744680851</v>
      </c>
      <c r="J326" s="133">
        <f t="shared" si="83"/>
        <v>500</v>
      </c>
      <c r="K326" s="133">
        <f t="shared" si="84"/>
        <v>100</v>
      </c>
      <c r="L326" s="133">
        <f t="shared" si="85"/>
        <v>100</v>
      </c>
    </row>
    <row r="327" spans="1:15" ht="12" customHeight="1">
      <c r="A327" s="269"/>
      <c r="B327" s="270">
        <v>38</v>
      </c>
      <c r="C327" s="271" t="s">
        <v>139</v>
      </c>
      <c r="D327" s="76">
        <f>SUM(D328:D328)</f>
        <v>4700</v>
      </c>
      <c r="E327" s="76">
        <f>SUM(E328:E328)</f>
        <v>1000</v>
      </c>
      <c r="F327" s="181">
        <f>SUM(F328:F328)</f>
        <v>5000</v>
      </c>
      <c r="G327" s="76">
        <f>SUM(G328:G328)</f>
        <v>5000</v>
      </c>
      <c r="H327" s="76">
        <f>SUM(H328:H328)</f>
        <v>5000</v>
      </c>
      <c r="I327" s="133">
        <f t="shared" si="82"/>
        <v>21.276595744680851</v>
      </c>
      <c r="J327" s="133">
        <f t="shared" si="83"/>
        <v>500</v>
      </c>
      <c r="K327" s="133">
        <f t="shared" si="84"/>
        <v>100</v>
      </c>
      <c r="L327" s="133">
        <f t="shared" si="85"/>
        <v>100</v>
      </c>
    </row>
    <row r="328" spans="1:15" ht="12" customHeight="1">
      <c r="A328" s="269"/>
      <c r="B328" s="281">
        <v>381</v>
      </c>
      <c r="C328" s="283" t="s">
        <v>30</v>
      </c>
      <c r="D328" s="105">
        <v>4700</v>
      </c>
      <c r="E328" s="105">
        <v>1000</v>
      </c>
      <c r="F328" s="182">
        <v>5000</v>
      </c>
      <c r="G328" s="77">
        <f>F328</f>
        <v>5000</v>
      </c>
      <c r="H328" s="77">
        <f>G328</f>
        <v>5000</v>
      </c>
      <c r="I328" s="133">
        <f t="shared" si="82"/>
        <v>21.276595744680851</v>
      </c>
      <c r="J328" s="133">
        <f t="shared" si="83"/>
        <v>500</v>
      </c>
      <c r="K328" s="133">
        <f t="shared" si="84"/>
        <v>100</v>
      </c>
      <c r="L328" s="133">
        <f t="shared" si="85"/>
        <v>100</v>
      </c>
    </row>
    <row r="329" spans="1:15" ht="12" customHeight="1">
      <c r="A329" s="374" t="s">
        <v>103</v>
      </c>
      <c r="B329" s="374"/>
      <c r="C329" s="374"/>
      <c r="D329" s="86">
        <f t="shared" ref="D329:H332" si="89">D330</f>
        <v>3000</v>
      </c>
      <c r="E329" s="86">
        <f t="shared" si="89"/>
        <v>500</v>
      </c>
      <c r="F329" s="192">
        <f t="shared" si="89"/>
        <v>2250</v>
      </c>
      <c r="G329" s="86">
        <f t="shared" si="89"/>
        <v>2250</v>
      </c>
      <c r="H329" s="86">
        <f t="shared" si="89"/>
        <v>2250</v>
      </c>
      <c r="I329" s="135">
        <f t="shared" si="82"/>
        <v>16.666666666666664</v>
      </c>
      <c r="J329" s="135">
        <f t="shared" si="83"/>
        <v>450</v>
      </c>
      <c r="K329" s="135">
        <f t="shared" si="84"/>
        <v>100</v>
      </c>
      <c r="L329" s="135">
        <f t="shared" si="85"/>
        <v>100</v>
      </c>
    </row>
    <row r="330" spans="1:15" ht="12" customHeight="1">
      <c r="A330" s="375" t="s">
        <v>205</v>
      </c>
      <c r="B330" s="375"/>
      <c r="C330" s="375"/>
      <c r="D330" s="74">
        <f t="shared" si="89"/>
        <v>3000</v>
      </c>
      <c r="E330" s="74">
        <f t="shared" si="89"/>
        <v>500</v>
      </c>
      <c r="F330" s="179">
        <f t="shared" si="89"/>
        <v>2250</v>
      </c>
      <c r="G330" s="74">
        <f t="shared" si="89"/>
        <v>2250</v>
      </c>
      <c r="H330" s="74">
        <f t="shared" si="89"/>
        <v>2250</v>
      </c>
      <c r="I330" s="136">
        <f t="shared" si="82"/>
        <v>16.666666666666664</v>
      </c>
      <c r="J330" s="136">
        <f t="shared" si="83"/>
        <v>450</v>
      </c>
      <c r="K330" s="136">
        <f t="shared" si="84"/>
        <v>100</v>
      </c>
      <c r="L330" s="136">
        <f t="shared" si="85"/>
        <v>100</v>
      </c>
      <c r="O330" s="359"/>
    </row>
    <row r="331" spans="1:15" ht="12" customHeight="1">
      <c r="A331" s="384" t="s">
        <v>101</v>
      </c>
      <c r="B331" s="385"/>
      <c r="C331" s="385"/>
      <c r="D331" s="75">
        <f t="shared" si="89"/>
        <v>3000</v>
      </c>
      <c r="E331" s="75">
        <f t="shared" si="89"/>
        <v>500</v>
      </c>
      <c r="F331" s="180">
        <f t="shared" si="89"/>
        <v>2250</v>
      </c>
      <c r="G331" s="75">
        <f t="shared" si="89"/>
        <v>2250</v>
      </c>
      <c r="H331" s="75">
        <f t="shared" si="89"/>
        <v>2250</v>
      </c>
      <c r="I331" s="137">
        <f t="shared" si="82"/>
        <v>16.666666666666664</v>
      </c>
      <c r="J331" s="137">
        <f t="shared" si="83"/>
        <v>450</v>
      </c>
      <c r="K331" s="137">
        <f t="shared" si="84"/>
        <v>100</v>
      </c>
      <c r="L331" s="137">
        <f t="shared" si="85"/>
        <v>100</v>
      </c>
    </row>
    <row r="332" spans="1:15" ht="12" customHeight="1">
      <c r="A332" s="269"/>
      <c r="B332" s="270">
        <v>3</v>
      </c>
      <c r="C332" s="271" t="s">
        <v>56</v>
      </c>
      <c r="D332" s="79">
        <f t="shared" si="89"/>
        <v>3000</v>
      </c>
      <c r="E332" s="79">
        <f t="shared" si="89"/>
        <v>500</v>
      </c>
      <c r="F332" s="185">
        <f t="shared" si="89"/>
        <v>2250</v>
      </c>
      <c r="G332" s="79">
        <f t="shared" si="89"/>
        <v>2250</v>
      </c>
      <c r="H332" s="79">
        <f t="shared" si="89"/>
        <v>2250</v>
      </c>
      <c r="I332" s="133">
        <f t="shared" si="82"/>
        <v>16.666666666666664</v>
      </c>
      <c r="J332" s="133">
        <f t="shared" si="83"/>
        <v>450</v>
      </c>
      <c r="K332" s="133">
        <f t="shared" si="84"/>
        <v>100</v>
      </c>
      <c r="L332" s="133">
        <f t="shared" si="85"/>
        <v>100</v>
      </c>
    </row>
    <row r="333" spans="1:15" ht="12" customHeight="1">
      <c r="A333" s="269"/>
      <c r="B333" s="270">
        <v>38</v>
      </c>
      <c r="C333" s="271" t="s">
        <v>139</v>
      </c>
      <c r="D333" s="76">
        <f>SUM(D334:D334)</f>
        <v>3000</v>
      </c>
      <c r="E333" s="76">
        <f>SUM(E334:E334)</f>
        <v>500</v>
      </c>
      <c r="F333" s="181">
        <f>SUM(F334:F334)</f>
        <v>2250</v>
      </c>
      <c r="G333" s="76">
        <f>SUM(G334:G334)</f>
        <v>2250</v>
      </c>
      <c r="H333" s="76">
        <f>SUM(H334:H334)</f>
        <v>2250</v>
      </c>
      <c r="I333" s="133">
        <f t="shared" si="82"/>
        <v>16.666666666666664</v>
      </c>
      <c r="J333" s="133">
        <f t="shared" si="83"/>
        <v>450</v>
      </c>
      <c r="K333" s="133">
        <f t="shared" si="84"/>
        <v>100</v>
      </c>
      <c r="L333" s="133">
        <f t="shared" si="85"/>
        <v>100</v>
      </c>
    </row>
    <row r="334" spans="1:15" ht="12" customHeight="1">
      <c r="A334" s="269"/>
      <c r="B334" s="281">
        <v>381</v>
      </c>
      <c r="C334" s="283" t="s">
        <v>30</v>
      </c>
      <c r="D334" s="105">
        <v>3000</v>
      </c>
      <c r="E334" s="105">
        <v>500</v>
      </c>
      <c r="F334" s="182">
        <v>2250</v>
      </c>
      <c r="G334" s="77">
        <f>F334</f>
        <v>2250</v>
      </c>
      <c r="H334" s="77">
        <f>G334</f>
        <v>2250</v>
      </c>
      <c r="I334" s="133">
        <f t="shared" si="82"/>
        <v>16.666666666666664</v>
      </c>
      <c r="J334" s="133">
        <f t="shared" si="83"/>
        <v>450</v>
      </c>
      <c r="K334" s="133">
        <f t="shared" si="84"/>
        <v>100</v>
      </c>
      <c r="L334" s="133">
        <f t="shared" si="85"/>
        <v>100</v>
      </c>
    </row>
    <row r="335" spans="1:15" ht="12" customHeight="1">
      <c r="A335" s="374" t="s">
        <v>104</v>
      </c>
      <c r="B335" s="374"/>
      <c r="C335" s="374"/>
      <c r="D335" s="86">
        <f t="shared" ref="D335:H338" si="90">D336</f>
        <v>700</v>
      </c>
      <c r="E335" s="86">
        <f t="shared" si="90"/>
        <v>2500</v>
      </c>
      <c r="F335" s="192">
        <f t="shared" si="90"/>
        <v>3000</v>
      </c>
      <c r="G335" s="86">
        <f t="shared" si="90"/>
        <v>3000</v>
      </c>
      <c r="H335" s="86">
        <f t="shared" si="90"/>
        <v>3000</v>
      </c>
      <c r="I335" s="135">
        <f t="shared" si="82"/>
        <v>357.14285714285717</v>
      </c>
      <c r="J335" s="135">
        <f t="shared" si="83"/>
        <v>120</v>
      </c>
      <c r="K335" s="135">
        <f t="shared" si="84"/>
        <v>100</v>
      </c>
      <c r="L335" s="135">
        <f t="shared" si="85"/>
        <v>100</v>
      </c>
    </row>
    <row r="336" spans="1:15" ht="12" customHeight="1">
      <c r="A336" s="375" t="s">
        <v>205</v>
      </c>
      <c r="B336" s="375"/>
      <c r="C336" s="375"/>
      <c r="D336" s="74">
        <f t="shared" si="90"/>
        <v>700</v>
      </c>
      <c r="E336" s="74">
        <f t="shared" si="90"/>
        <v>2500</v>
      </c>
      <c r="F336" s="179">
        <f t="shared" si="90"/>
        <v>3000</v>
      </c>
      <c r="G336" s="74">
        <f t="shared" si="90"/>
        <v>3000</v>
      </c>
      <c r="H336" s="74">
        <f t="shared" si="90"/>
        <v>3000</v>
      </c>
      <c r="I336" s="136">
        <f t="shared" si="82"/>
        <v>357.14285714285717</v>
      </c>
      <c r="J336" s="136">
        <f t="shared" si="83"/>
        <v>120</v>
      </c>
      <c r="K336" s="136">
        <f t="shared" si="84"/>
        <v>100</v>
      </c>
      <c r="L336" s="136">
        <f t="shared" si="85"/>
        <v>100</v>
      </c>
    </row>
    <row r="337" spans="1:12" ht="12" customHeight="1">
      <c r="A337" s="384" t="s">
        <v>101</v>
      </c>
      <c r="B337" s="385"/>
      <c r="C337" s="385"/>
      <c r="D337" s="75">
        <f t="shared" si="90"/>
        <v>700</v>
      </c>
      <c r="E337" s="75">
        <f t="shared" si="90"/>
        <v>2500</v>
      </c>
      <c r="F337" s="180">
        <f t="shared" si="90"/>
        <v>3000</v>
      </c>
      <c r="G337" s="75">
        <f t="shared" si="90"/>
        <v>3000</v>
      </c>
      <c r="H337" s="75">
        <f t="shared" si="90"/>
        <v>3000</v>
      </c>
      <c r="I337" s="137">
        <f t="shared" si="82"/>
        <v>357.14285714285717</v>
      </c>
      <c r="J337" s="137">
        <f t="shared" si="83"/>
        <v>120</v>
      </c>
      <c r="K337" s="137">
        <f t="shared" si="84"/>
        <v>100</v>
      </c>
      <c r="L337" s="137">
        <f t="shared" si="85"/>
        <v>100</v>
      </c>
    </row>
    <row r="338" spans="1:12" ht="12" customHeight="1">
      <c r="A338" s="269"/>
      <c r="B338" s="270">
        <v>3</v>
      </c>
      <c r="C338" s="271" t="s">
        <v>56</v>
      </c>
      <c r="D338" s="79">
        <f t="shared" si="90"/>
        <v>700</v>
      </c>
      <c r="E338" s="79">
        <f t="shared" si="90"/>
        <v>2500</v>
      </c>
      <c r="F338" s="185">
        <f t="shared" si="90"/>
        <v>3000</v>
      </c>
      <c r="G338" s="79">
        <f t="shared" si="90"/>
        <v>3000</v>
      </c>
      <c r="H338" s="79">
        <f t="shared" si="90"/>
        <v>3000</v>
      </c>
      <c r="I338" s="133">
        <f t="shared" si="82"/>
        <v>357.14285714285717</v>
      </c>
      <c r="J338" s="133">
        <f t="shared" si="83"/>
        <v>120</v>
      </c>
      <c r="K338" s="133">
        <f t="shared" si="84"/>
        <v>100</v>
      </c>
      <c r="L338" s="133">
        <f t="shared" si="85"/>
        <v>100</v>
      </c>
    </row>
    <row r="339" spans="1:12" ht="12" customHeight="1">
      <c r="A339" s="269"/>
      <c r="B339" s="270">
        <v>38</v>
      </c>
      <c r="C339" s="271" t="s">
        <v>139</v>
      </c>
      <c r="D339" s="76">
        <f>SUM(D340:D340)</f>
        <v>700</v>
      </c>
      <c r="E339" s="76">
        <f>SUM(E340:E340)</f>
        <v>2500</v>
      </c>
      <c r="F339" s="181">
        <f>SUM(F340:F340)</f>
        <v>3000</v>
      </c>
      <c r="G339" s="76">
        <f>SUM(G340:G340)</f>
        <v>3000</v>
      </c>
      <c r="H339" s="76">
        <f>SUM(H340:H340)</f>
        <v>3000</v>
      </c>
      <c r="I339" s="133">
        <f t="shared" si="82"/>
        <v>357.14285714285717</v>
      </c>
      <c r="J339" s="133">
        <f t="shared" si="83"/>
        <v>120</v>
      </c>
      <c r="K339" s="133">
        <f t="shared" si="84"/>
        <v>100</v>
      </c>
      <c r="L339" s="133">
        <f t="shared" si="85"/>
        <v>100</v>
      </c>
    </row>
    <row r="340" spans="1:12" ht="12" customHeight="1">
      <c r="A340" s="269"/>
      <c r="B340" s="281">
        <v>381</v>
      </c>
      <c r="C340" s="283" t="s">
        <v>30</v>
      </c>
      <c r="D340" s="105">
        <v>700</v>
      </c>
      <c r="E340" s="105">
        <v>2500</v>
      </c>
      <c r="F340" s="182">
        <v>3000</v>
      </c>
      <c r="G340" s="77">
        <f>F340</f>
        <v>3000</v>
      </c>
      <c r="H340" s="77">
        <f>G340</f>
        <v>3000</v>
      </c>
      <c r="I340" s="133">
        <f t="shared" si="82"/>
        <v>357.14285714285717</v>
      </c>
      <c r="J340" s="133">
        <f t="shared" si="83"/>
        <v>120</v>
      </c>
      <c r="K340" s="133">
        <f t="shared" si="84"/>
        <v>100</v>
      </c>
      <c r="L340" s="133">
        <f t="shared" si="85"/>
        <v>100</v>
      </c>
    </row>
    <row r="341" spans="1:12" ht="12" customHeight="1">
      <c r="A341" s="391" t="s">
        <v>209</v>
      </c>
      <c r="B341" s="391"/>
      <c r="C341" s="391"/>
      <c r="D341" s="86">
        <f>D342</f>
        <v>4100</v>
      </c>
      <c r="E341" s="86">
        <f>E342</f>
        <v>13000</v>
      </c>
      <c r="F341" s="192">
        <f>F342</f>
        <v>5350</v>
      </c>
      <c r="G341" s="86">
        <f>G342</f>
        <v>5350</v>
      </c>
      <c r="H341" s="86">
        <f>H342</f>
        <v>5350</v>
      </c>
      <c r="I341" s="135">
        <f t="shared" si="82"/>
        <v>317.07317073170731</v>
      </c>
      <c r="J341" s="135">
        <f t="shared" si="83"/>
        <v>41.153846153846153</v>
      </c>
      <c r="K341" s="135">
        <f t="shared" si="84"/>
        <v>100</v>
      </c>
      <c r="L341" s="135">
        <f t="shared" si="85"/>
        <v>100</v>
      </c>
    </row>
    <row r="342" spans="1:12" ht="12" customHeight="1">
      <c r="A342" s="375" t="s">
        <v>205</v>
      </c>
      <c r="B342" s="375"/>
      <c r="C342" s="375"/>
      <c r="D342" s="74">
        <f>D344</f>
        <v>4100</v>
      </c>
      <c r="E342" s="74">
        <f>E344</f>
        <v>13000</v>
      </c>
      <c r="F342" s="179">
        <f>F344</f>
        <v>5350</v>
      </c>
      <c r="G342" s="74">
        <f>G344</f>
        <v>5350</v>
      </c>
      <c r="H342" s="74">
        <f>H344</f>
        <v>5350</v>
      </c>
      <c r="I342" s="136">
        <f t="shared" si="82"/>
        <v>317.07317073170731</v>
      </c>
      <c r="J342" s="136">
        <f t="shared" si="83"/>
        <v>41.153846153846153</v>
      </c>
      <c r="K342" s="136">
        <f t="shared" si="84"/>
        <v>100</v>
      </c>
      <c r="L342" s="136">
        <f t="shared" si="85"/>
        <v>100</v>
      </c>
    </row>
    <row r="343" spans="1:12" ht="12" customHeight="1">
      <c r="A343" s="384" t="s">
        <v>101</v>
      </c>
      <c r="B343" s="385"/>
      <c r="C343" s="385"/>
      <c r="D343" s="75">
        <f t="shared" ref="D343:H344" si="91">D344</f>
        <v>4100</v>
      </c>
      <c r="E343" s="75">
        <f t="shared" si="91"/>
        <v>13000</v>
      </c>
      <c r="F343" s="180">
        <f t="shared" si="91"/>
        <v>5350</v>
      </c>
      <c r="G343" s="75">
        <f t="shared" si="91"/>
        <v>5350</v>
      </c>
      <c r="H343" s="75">
        <f t="shared" si="91"/>
        <v>5350</v>
      </c>
      <c r="I343" s="137">
        <f t="shared" si="82"/>
        <v>317.07317073170731</v>
      </c>
      <c r="J343" s="137">
        <f t="shared" si="83"/>
        <v>41.153846153846153</v>
      </c>
      <c r="K343" s="137">
        <f t="shared" si="84"/>
        <v>100</v>
      </c>
      <c r="L343" s="137">
        <f t="shared" si="85"/>
        <v>100</v>
      </c>
    </row>
    <row r="344" spans="1:12" ht="12" customHeight="1">
      <c r="A344" s="269"/>
      <c r="B344" s="270">
        <v>3</v>
      </c>
      <c r="C344" s="271" t="s">
        <v>56</v>
      </c>
      <c r="D344" s="79">
        <f t="shared" si="91"/>
        <v>4100</v>
      </c>
      <c r="E344" s="79">
        <f t="shared" si="91"/>
        <v>13000</v>
      </c>
      <c r="F344" s="185">
        <f t="shared" si="91"/>
        <v>5350</v>
      </c>
      <c r="G344" s="79">
        <f t="shared" si="91"/>
        <v>5350</v>
      </c>
      <c r="H344" s="79">
        <f t="shared" si="91"/>
        <v>5350</v>
      </c>
      <c r="I344" s="133">
        <f t="shared" si="82"/>
        <v>317.07317073170731</v>
      </c>
      <c r="J344" s="133">
        <f t="shared" si="83"/>
        <v>41.153846153846153</v>
      </c>
      <c r="K344" s="133">
        <f t="shared" si="84"/>
        <v>100</v>
      </c>
      <c r="L344" s="133">
        <f t="shared" si="85"/>
        <v>100</v>
      </c>
    </row>
    <row r="345" spans="1:12" ht="12" customHeight="1">
      <c r="A345" s="269"/>
      <c r="B345" s="270">
        <v>38</v>
      </c>
      <c r="C345" s="271" t="s">
        <v>139</v>
      </c>
      <c r="D345" s="76">
        <f>SUM(D346:D347)</f>
        <v>4100</v>
      </c>
      <c r="E345" s="253">
        <f>SUM(E346:E347)</f>
        <v>13000</v>
      </c>
      <c r="F345" s="315">
        <f>SUM(F346:F347)</f>
        <v>5350</v>
      </c>
      <c r="G345" s="253">
        <f>SUM(G346:G347)</f>
        <v>5350</v>
      </c>
      <c r="H345" s="253">
        <f>SUM(H346:H347)</f>
        <v>5350</v>
      </c>
      <c r="I345" s="133">
        <f t="shared" si="82"/>
        <v>317.07317073170731</v>
      </c>
      <c r="J345" s="133">
        <f t="shared" si="83"/>
        <v>41.153846153846153</v>
      </c>
      <c r="K345" s="133">
        <f t="shared" si="84"/>
        <v>100</v>
      </c>
      <c r="L345" s="133">
        <f t="shared" si="85"/>
        <v>100</v>
      </c>
    </row>
    <row r="346" spans="1:12" ht="12" customHeight="1">
      <c r="A346" s="269"/>
      <c r="B346" s="281">
        <v>381</v>
      </c>
      <c r="C346" s="283" t="s">
        <v>30</v>
      </c>
      <c r="D346" s="279">
        <v>0</v>
      </c>
      <c r="E346" s="254">
        <v>13000</v>
      </c>
      <c r="F346" s="255">
        <v>5350</v>
      </c>
      <c r="G346" s="254">
        <v>5350</v>
      </c>
      <c r="H346" s="254">
        <v>5350</v>
      </c>
      <c r="I346" s="133"/>
      <c r="J346" s="133"/>
      <c r="K346" s="133"/>
      <c r="L346" s="133"/>
    </row>
    <row r="347" spans="1:12" ht="12" customHeight="1">
      <c r="A347" s="269"/>
      <c r="B347" s="281">
        <v>382</v>
      </c>
      <c r="C347" s="283" t="s">
        <v>31</v>
      </c>
      <c r="D347" s="105">
        <v>4100</v>
      </c>
      <c r="E347" s="105">
        <v>0</v>
      </c>
      <c r="F347" s="182">
        <f>E347</f>
        <v>0</v>
      </c>
      <c r="G347" s="77">
        <f>F347</f>
        <v>0</v>
      </c>
      <c r="H347" s="77">
        <f>G347</f>
        <v>0</v>
      </c>
      <c r="I347" s="133">
        <f t="shared" si="82"/>
        <v>0</v>
      </c>
      <c r="J347" s="133" t="e">
        <f t="shared" si="83"/>
        <v>#DIV/0!</v>
      </c>
      <c r="K347" s="133" t="e">
        <f t="shared" si="84"/>
        <v>#DIV/0!</v>
      </c>
      <c r="L347" s="133" t="e">
        <f t="shared" si="85"/>
        <v>#DIV/0!</v>
      </c>
    </row>
    <row r="348" spans="1:12" ht="12" customHeight="1">
      <c r="A348" s="391" t="s">
        <v>208</v>
      </c>
      <c r="B348" s="391"/>
      <c r="C348" s="391"/>
      <c r="D348" s="73">
        <f t="shared" ref="D348:H350" si="92">D349</f>
        <v>700</v>
      </c>
      <c r="E348" s="73">
        <f t="shared" si="92"/>
        <v>0</v>
      </c>
      <c r="F348" s="178">
        <f t="shared" si="92"/>
        <v>0</v>
      </c>
      <c r="G348" s="73">
        <f t="shared" si="92"/>
        <v>0</v>
      </c>
      <c r="H348" s="73">
        <f t="shared" si="92"/>
        <v>0</v>
      </c>
      <c r="I348" s="135">
        <f t="shared" si="82"/>
        <v>0</v>
      </c>
      <c r="J348" s="135" t="e">
        <f t="shared" si="83"/>
        <v>#DIV/0!</v>
      </c>
      <c r="K348" s="135" t="e">
        <f t="shared" si="84"/>
        <v>#DIV/0!</v>
      </c>
      <c r="L348" s="135" t="e">
        <f t="shared" si="85"/>
        <v>#DIV/0!</v>
      </c>
    </row>
    <row r="349" spans="1:12" ht="12" customHeight="1">
      <c r="A349" s="375" t="s">
        <v>205</v>
      </c>
      <c r="B349" s="375"/>
      <c r="C349" s="375"/>
      <c r="D349" s="74">
        <f t="shared" si="92"/>
        <v>700</v>
      </c>
      <c r="E349" s="74">
        <f t="shared" si="92"/>
        <v>0</v>
      </c>
      <c r="F349" s="179">
        <f t="shared" si="92"/>
        <v>0</v>
      </c>
      <c r="G349" s="74">
        <f t="shared" si="92"/>
        <v>0</v>
      </c>
      <c r="H349" s="74">
        <f t="shared" si="92"/>
        <v>0</v>
      </c>
      <c r="I349" s="136">
        <f t="shared" si="82"/>
        <v>0</v>
      </c>
      <c r="J349" s="136" t="e">
        <f t="shared" si="83"/>
        <v>#DIV/0!</v>
      </c>
      <c r="K349" s="136" t="e">
        <f t="shared" si="84"/>
        <v>#DIV/0!</v>
      </c>
      <c r="L349" s="136" t="e">
        <f t="shared" si="85"/>
        <v>#DIV/0!</v>
      </c>
    </row>
    <row r="350" spans="1:12" ht="12" customHeight="1">
      <c r="A350" s="384" t="s">
        <v>101</v>
      </c>
      <c r="B350" s="385"/>
      <c r="C350" s="385"/>
      <c r="D350" s="75">
        <f t="shared" si="92"/>
        <v>700</v>
      </c>
      <c r="E350" s="75">
        <f t="shared" si="92"/>
        <v>0</v>
      </c>
      <c r="F350" s="180">
        <f t="shared" si="92"/>
        <v>0</v>
      </c>
      <c r="G350" s="75">
        <f t="shared" si="92"/>
        <v>0</v>
      </c>
      <c r="H350" s="75">
        <f t="shared" si="92"/>
        <v>0</v>
      </c>
      <c r="I350" s="137">
        <f t="shared" si="82"/>
        <v>0</v>
      </c>
      <c r="J350" s="137" t="e">
        <f t="shared" si="83"/>
        <v>#DIV/0!</v>
      </c>
      <c r="K350" s="137" t="e">
        <f t="shared" si="84"/>
        <v>#DIV/0!</v>
      </c>
      <c r="L350" s="137" t="e">
        <f t="shared" si="85"/>
        <v>#DIV/0!</v>
      </c>
    </row>
    <row r="351" spans="1:12" ht="12" customHeight="1">
      <c r="A351" s="269"/>
      <c r="B351" s="270">
        <v>3</v>
      </c>
      <c r="C351" s="271" t="s">
        <v>56</v>
      </c>
      <c r="D351" s="79">
        <f>SUM(D352)</f>
        <v>700</v>
      </c>
      <c r="E351" s="79">
        <f>SUM(E352)</f>
        <v>0</v>
      </c>
      <c r="F351" s="185">
        <f>SUM(F352)</f>
        <v>0</v>
      </c>
      <c r="G351" s="79">
        <f>SUM(G352)</f>
        <v>0</v>
      </c>
      <c r="H351" s="79">
        <f>SUM(H352)</f>
        <v>0</v>
      </c>
      <c r="I351" s="133">
        <f t="shared" ref="I351:I414" si="93">E351/D351*100</f>
        <v>0</v>
      </c>
      <c r="J351" s="133" t="e">
        <f t="shared" si="83"/>
        <v>#DIV/0!</v>
      </c>
      <c r="K351" s="133" t="e">
        <f t="shared" si="84"/>
        <v>#DIV/0!</v>
      </c>
      <c r="L351" s="133" t="e">
        <f t="shared" si="85"/>
        <v>#DIV/0!</v>
      </c>
    </row>
    <row r="352" spans="1:12" ht="12" customHeight="1">
      <c r="A352" s="269"/>
      <c r="B352" s="290">
        <v>38</v>
      </c>
      <c r="C352" s="271" t="s">
        <v>80</v>
      </c>
      <c r="D352" s="76">
        <f>SUM(D353:D353)</f>
        <v>700</v>
      </c>
      <c r="E352" s="76">
        <f>SUM(E353:E353)</f>
        <v>0</v>
      </c>
      <c r="F352" s="181">
        <f>SUM(F353:F353)</f>
        <v>0</v>
      </c>
      <c r="G352" s="76">
        <f>SUM(G353:G353)</f>
        <v>0</v>
      </c>
      <c r="H352" s="76">
        <f>SUM(H353:H353)</f>
        <v>0</v>
      </c>
      <c r="I352" s="133">
        <f t="shared" si="93"/>
        <v>0</v>
      </c>
      <c r="J352" s="133" t="e">
        <f t="shared" si="83"/>
        <v>#DIV/0!</v>
      </c>
      <c r="K352" s="133" t="e">
        <f t="shared" si="84"/>
        <v>#DIV/0!</v>
      </c>
      <c r="L352" s="133" t="e">
        <f t="shared" si="85"/>
        <v>#DIV/0!</v>
      </c>
    </row>
    <row r="353" spans="1:15" ht="12" customHeight="1">
      <c r="A353" s="269"/>
      <c r="B353" s="281">
        <v>381</v>
      </c>
      <c r="C353" s="283" t="s">
        <v>30</v>
      </c>
      <c r="D353" s="104">
        <v>700</v>
      </c>
      <c r="E353" s="104">
        <v>0</v>
      </c>
      <c r="F353" s="310">
        <f>E353</f>
        <v>0</v>
      </c>
      <c r="G353" s="258">
        <f>F353</f>
        <v>0</v>
      </c>
      <c r="H353" s="258">
        <f>G353</f>
        <v>0</v>
      </c>
      <c r="I353" s="133">
        <f t="shared" si="93"/>
        <v>0</v>
      </c>
      <c r="J353" s="133" t="e">
        <f t="shared" si="83"/>
        <v>#DIV/0!</v>
      </c>
      <c r="K353" s="133" t="e">
        <f t="shared" si="84"/>
        <v>#DIV/0!</v>
      </c>
      <c r="L353" s="133" t="e">
        <f t="shared" si="85"/>
        <v>#DIV/0!</v>
      </c>
    </row>
    <row r="354" spans="1:15" ht="12" customHeight="1">
      <c r="A354" s="392" t="s">
        <v>105</v>
      </c>
      <c r="B354" s="392"/>
      <c r="C354" s="392"/>
      <c r="D354" s="361">
        <f>D355</f>
        <v>108670</v>
      </c>
      <c r="E354" s="361">
        <f>E355</f>
        <v>34000</v>
      </c>
      <c r="F354" s="362">
        <f>F355</f>
        <v>42550</v>
      </c>
      <c r="G354" s="361">
        <f>G355</f>
        <v>42700</v>
      </c>
      <c r="H354" s="361">
        <f>H355</f>
        <v>42700</v>
      </c>
      <c r="I354" s="360">
        <f t="shared" si="93"/>
        <v>31.287383822582132</v>
      </c>
      <c r="J354" s="140">
        <f t="shared" si="83"/>
        <v>125.14705882352941</v>
      </c>
      <c r="K354" s="140">
        <f t="shared" si="84"/>
        <v>100.35252643948296</v>
      </c>
      <c r="L354" s="140">
        <f t="shared" si="85"/>
        <v>100</v>
      </c>
    </row>
    <row r="355" spans="1:15" ht="12" customHeight="1">
      <c r="A355" s="371" t="s">
        <v>206</v>
      </c>
      <c r="B355" s="371"/>
      <c r="C355" s="371"/>
      <c r="D355" s="90">
        <f>SUM(D356,D364)</f>
        <v>108670</v>
      </c>
      <c r="E355" s="90">
        <f>SUM(E356,E364)</f>
        <v>34000</v>
      </c>
      <c r="F355" s="196">
        <f>SUM(F356,F364)</f>
        <v>42550</v>
      </c>
      <c r="G355" s="90">
        <f>SUM(G356,G364)</f>
        <v>42700</v>
      </c>
      <c r="H355" s="90">
        <f>SUM(H356,H364)</f>
        <v>42700</v>
      </c>
      <c r="I355" s="134">
        <f t="shared" si="93"/>
        <v>31.287383822582132</v>
      </c>
      <c r="J355" s="134">
        <f t="shared" si="83"/>
        <v>125.14705882352941</v>
      </c>
      <c r="K355" s="134">
        <f t="shared" si="84"/>
        <v>100.35252643948296</v>
      </c>
      <c r="L355" s="134">
        <f t="shared" si="85"/>
        <v>100</v>
      </c>
    </row>
    <row r="356" spans="1:15" ht="12" customHeight="1">
      <c r="A356" s="374" t="s">
        <v>207</v>
      </c>
      <c r="B356" s="374"/>
      <c r="C356" s="374"/>
      <c r="D356" s="86">
        <f>D357</f>
        <v>27700</v>
      </c>
      <c r="E356" s="86">
        <f>E357</f>
        <v>32000</v>
      </c>
      <c r="F356" s="192">
        <f>F357</f>
        <v>32700</v>
      </c>
      <c r="G356" s="86">
        <f>G357</f>
        <v>32700</v>
      </c>
      <c r="H356" s="86">
        <f>H357</f>
        <v>32700</v>
      </c>
      <c r="I356" s="135">
        <f t="shared" si="93"/>
        <v>115.52346570397111</v>
      </c>
      <c r="J356" s="135">
        <f t="shared" si="83"/>
        <v>102.18750000000001</v>
      </c>
      <c r="K356" s="135">
        <f t="shared" si="84"/>
        <v>100</v>
      </c>
      <c r="L356" s="135">
        <f t="shared" si="85"/>
        <v>100</v>
      </c>
    </row>
    <row r="357" spans="1:15" ht="12" customHeight="1">
      <c r="A357" s="375" t="s">
        <v>205</v>
      </c>
      <c r="B357" s="375"/>
      <c r="C357" s="375"/>
      <c r="D357" s="74">
        <f>D359</f>
        <v>27700</v>
      </c>
      <c r="E357" s="74">
        <f>E359</f>
        <v>32000</v>
      </c>
      <c r="F357" s="179">
        <f>F359</f>
        <v>32700</v>
      </c>
      <c r="G357" s="74">
        <f>G359</f>
        <v>32700</v>
      </c>
      <c r="H357" s="74">
        <f>H359</f>
        <v>32700</v>
      </c>
      <c r="I357" s="136">
        <f t="shared" si="93"/>
        <v>115.52346570397111</v>
      </c>
      <c r="J357" s="136">
        <f t="shared" si="83"/>
        <v>102.18750000000001</v>
      </c>
      <c r="K357" s="136">
        <f t="shared" si="84"/>
        <v>100</v>
      </c>
      <c r="L357" s="136">
        <f t="shared" si="85"/>
        <v>100</v>
      </c>
    </row>
    <row r="358" spans="1:15" ht="12" customHeight="1">
      <c r="A358" s="384" t="s">
        <v>101</v>
      </c>
      <c r="B358" s="385"/>
      <c r="C358" s="385"/>
      <c r="D358" s="75">
        <v>40001</v>
      </c>
      <c r="E358" s="75">
        <f>E359</f>
        <v>32000</v>
      </c>
      <c r="F358" s="180">
        <f t="shared" ref="F358:H358" si="94">F359</f>
        <v>32700</v>
      </c>
      <c r="G358" s="75">
        <f t="shared" si="94"/>
        <v>32700</v>
      </c>
      <c r="H358" s="75">
        <f t="shared" si="94"/>
        <v>32700</v>
      </c>
      <c r="I358" s="137">
        <f t="shared" si="93"/>
        <v>79.998000049998751</v>
      </c>
      <c r="J358" s="137">
        <f t="shared" si="83"/>
        <v>102.18750000000001</v>
      </c>
      <c r="K358" s="137">
        <f t="shared" si="84"/>
        <v>100</v>
      </c>
      <c r="L358" s="137">
        <f t="shared" si="85"/>
        <v>100</v>
      </c>
    </row>
    <row r="359" spans="1:15" ht="12" customHeight="1">
      <c r="A359" s="269"/>
      <c r="B359" s="270">
        <v>3</v>
      </c>
      <c r="C359" s="271" t="s">
        <v>56</v>
      </c>
      <c r="D359" s="79">
        <f>SUM(D360,D362)</f>
        <v>27700</v>
      </c>
      <c r="E359" s="79">
        <f>SUM(E360,E362)</f>
        <v>32000</v>
      </c>
      <c r="F359" s="185">
        <f>SUM(F360,F362)</f>
        <v>32700</v>
      </c>
      <c r="G359" s="79">
        <f>SUM(G360,G362)</f>
        <v>32700</v>
      </c>
      <c r="H359" s="79">
        <f>SUM(H360,H362)</f>
        <v>32700</v>
      </c>
      <c r="I359" s="133">
        <f t="shared" si="93"/>
        <v>115.52346570397111</v>
      </c>
      <c r="J359" s="133">
        <f t="shared" si="83"/>
        <v>102.18750000000001</v>
      </c>
      <c r="K359" s="133">
        <f t="shared" si="84"/>
        <v>100</v>
      </c>
      <c r="L359" s="133">
        <f t="shared" si="85"/>
        <v>100</v>
      </c>
    </row>
    <row r="360" spans="1:15" ht="12" customHeight="1">
      <c r="A360" s="269"/>
      <c r="B360" s="270">
        <v>38</v>
      </c>
      <c r="C360" s="271" t="s">
        <v>139</v>
      </c>
      <c r="D360" s="76">
        <f>SUM(D361:D361)</f>
        <v>25000</v>
      </c>
      <c r="E360" s="76">
        <f>SUM(E361:E361)</f>
        <v>30000</v>
      </c>
      <c r="F360" s="181">
        <f>SUM(F361:F361)</f>
        <v>30000</v>
      </c>
      <c r="G360" s="76">
        <f>SUM(G361:G361)</f>
        <v>30000</v>
      </c>
      <c r="H360" s="76">
        <f>SUM(H361:H361)</f>
        <v>30000</v>
      </c>
      <c r="I360" s="133">
        <f t="shared" si="93"/>
        <v>120</v>
      </c>
      <c r="J360" s="133">
        <f t="shared" si="83"/>
        <v>100</v>
      </c>
      <c r="K360" s="133">
        <f t="shared" si="84"/>
        <v>100</v>
      </c>
      <c r="L360" s="133">
        <f t="shared" si="85"/>
        <v>100</v>
      </c>
      <c r="O360" s="359"/>
    </row>
    <row r="361" spans="1:15" ht="12" customHeight="1">
      <c r="A361" s="269"/>
      <c r="B361" s="281">
        <v>381</v>
      </c>
      <c r="C361" s="283" t="s">
        <v>30</v>
      </c>
      <c r="D361" s="105">
        <v>25000</v>
      </c>
      <c r="E361" s="105">
        <v>30000</v>
      </c>
      <c r="F361" s="182">
        <v>30000</v>
      </c>
      <c r="G361" s="77">
        <v>30000</v>
      </c>
      <c r="H361" s="77">
        <v>30000</v>
      </c>
      <c r="I361" s="133">
        <f t="shared" si="93"/>
        <v>120</v>
      </c>
      <c r="J361" s="133">
        <f t="shared" si="83"/>
        <v>100</v>
      </c>
      <c r="K361" s="133">
        <f t="shared" si="84"/>
        <v>100</v>
      </c>
      <c r="L361" s="133">
        <f t="shared" si="85"/>
        <v>100</v>
      </c>
    </row>
    <row r="362" spans="1:15" ht="12" customHeight="1">
      <c r="A362" s="269"/>
      <c r="B362" s="270">
        <v>32</v>
      </c>
      <c r="C362" s="271" t="s">
        <v>57</v>
      </c>
      <c r="D362" s="82">
        <f>D363</f>
        <v>2700</v>
      </c>
      <c r="E362" s="82">
        <f>E363</f>
        <v>2000</v>
      </c>
      <c r="F362" s="188">
        <f>F363</f>
        <v>2700</v>
      </c>
      <c r="G362" s="82">
        <f>G363</f>
        <v>2700</v>
      </c>
      <c r="H362" s="82">
        <f>H363</f>
        <v>2700</v>
      </c>
      <c r="I362" s="140">
        <f t="shared" si="93"/>
        <v>74.074074074074076</v>
      </c>
      <c r="J362" s="140">
        <f t="shared" si="83"/>
        <v>135</v>
      </c>
      <c r="K362" s="140">
        <f t="shared" si="84"/>
        <v>100</v>
      </c>
      <c r="L362" s="140">
        <f t="shared" si="85"/>
        <v>100</v>
      </c>
    </row>
    <row r="363" spans="1:15" ht="12" customHeight="1">
      <c r="A363" s="269"/>
      <c r="B363" s="281">
        <v>322</v>
      </c>
      <c r="C363" s="283" t="s">
        <v>192</v>
      </c>
      <c r="D363" s="105">
        <v>2700</v>
      </c>
      <c r="E363" s="105">
        <v>2000</v>
      </c>
      <c r="F363" s="182">
        <v>2700</v>
      </c>
      <c r="G363" s="77">
        <f>F363</f>
        <v>2700</v>
      </c>
      <c r="H363" s="77">
        <f>G363</f>
        <v>2700</v>
      </c>
      <c r="I363" s="133">
        <f t="shared" si="93"/>
        <v>74.074074074074076</v>
      </c>
      <c r="J363" s="133">
        <f t="shared" si="83"/>
        <v>135</v>
      </c>
      <c r="K363" s="133">
        <f t="shared" si="84"/>
        <v>100</v>
      </c>
      <c r="L363" s="133">
        <f t="shared" si="85"/>
        <v>100</v>
      </c>
    </row>
    <row r="364" spans="1:15" ht="12" customHeight="1">
      <c r="A364" s="391" t="s">
        <v>204</v>
      </c>
      <c r="B364" s="391"/>
      <c r="C364" s="391"/>
      <c r="D364" s="86">
        <f>D365</f>
        <v>80970</v>
      </c>
      <c r="E364" s="86">
        <f>E365</f>
        <v>2000</v>
      </c>
      <c r="F364" s="192">
        <f>F365</f>
        <v>9850</v>
      </c>
      <c r="G364" s="86">
        <f>G365</f>
        <v>10000</v>
      </c>
      <c r="H364" s="86">
        <f>H365</f>
        <v>10000</v>
      </c>
      <c r="I364" s="135">
        <f t="shared" si="93"/>
        <v>2.4700506360380388</v>
      </c>
      <c r="J364" s="135">
        <f t="shared" si="83"/>
        <v>492.5</v>
      </c>
      <c r="K364" s="135">
        <f t="shared" si="84"/>
        <v>101.5228426395939</v>
      </c>
      <c r="L364" s="135">
        <f t="shared" si="85"/>
        <v>100</v>
      </c>
    </row>
    <row r="365" spans="1:15" ht="12" customHeight="1">
      <c r="A365" s="375" t="s">
        <v>205</v>
      </c>
      <c r="B365" s="375"/>
      <c r="C365" s="375"/>
      <c r="D365" s="74">
        <f>D368</f>
        <v>80970</v>
      </c>
      <c r="E365" s="74">
        <f>E368</f>
        <v>2000</v>
      </c>
      <c r="F365" s="179">
        <f>F368</f>
        <v>9850</v>
      </c>
      <c r="G365" s="74">
        <f>G368</f>
        <v>10000</v>
      </c>
      <c r="H365" s="74">
        <f>H368</f>
        <v>10000</v>
      </c>
      <c r="I365" s="136">
        <f t="shared" si="93"/>
        <v>2.4700506360380388</v>
      </c>
      <c r="J365" s="136">
        <f t="shared" si="83"/>
        <v>492.5</v>
      </c>
      <c r="K365" s="136">
        <f t="shared" si="84"/>
        <v>101.5228426395939</v>
      </c>
      <c r="L365" s="136">
        <f t="shared" si="85"/>
        <v>100</v>
      </c>
    </row>
    <row r="366" spans="1:15" ht="12" customHeight="1">
      <c r="A366" s="384" t="s">
        <v>101</v>
      </c>
      <c r="B366" s="385"/>
      <c r="C366" s="385"/>
      <c r="D366" s="75">
        <f>SUM(D364-D367)</f>
        <v>970</v>
      </c>
      <c r="E366" s="75">
        <f>SUM(E364-E367)</f>
        <v>2000</v>
      </c>
      <c r="F366" s="180">
        <f>SUM(F364-F367)</f>
        <v>9850</v>
      </c>
      <c r="G366" s="75">
        <f>SUM(G364-G367)</f>
        <v>10000</v>
      </c>
      <c r="H366" s="75">
        <f>SUM(H364-H367)</f>
        <v>10000</v>
      </c>
      <c r="I366" s="137">
        <f t="shared" si="93"/>
        <v>206.18556701030926</v>
      </c>
      <c r="J366" s="137">
        <f t="shared" ref="J366:J429" si="95">F366/E366*100</f>
        <v>492.5</v>
      </c>
      <c r="K366" s="137">
        <f t="shared" ref="K366:K429" si="96">G366/F366*100</f>
        <v>101.5228426395939</v>
      </c>
      <c r="L366" s="137">
        <f t="shared" ref="L366:L429" si="97">H366/G366*100</f>
        <v>100</v>
      </c>
    </row>
    <row r="367" spans="1:15" ht="12" customHeight="1">
      <c r="A367" s="387" t="s">
        <v>67</v>
      </c>
      <c r="B367" s="387"/>
      <c r="C367" s="387"/>
      <c r="D367" s="75">
        <v>80000</v>
      </c>
      <c r="E367" s="75">
        <v>0</v>
      </c>
      <c r="F367" s="180">
        <v>0</v>
      </c>
      <c r="G367" s="75">
        <v>0</v>
      </c>
      <c r="H367" s="75">
        <v>0</v>
      </c>
      <c r="I367" s="137">
        <f t="shared" si="93"/>
        <v>0</v>
      </c>
      <c r="J367" s="137" t="e">
        <f t="shared" si="95"/>
        <v>#DIV/0!</v>
      </c>
      <c r="K367" s="137" t="e">
        <f t="shared" si="96"/>
        <v>#DIV/0!</v>
      </c>
      <c r="L367" s="137" t="e">
        <f t="shared" si="97"/>
        <v>#DIV/0!</v>
      </c>
    </row>
    <row r="368" spans="1:15" ht="12" customHeight="1">
      <c r="A368" s="269"/>
      <c r="B368" s="270">
        <v>4</v>
      </c>
      <c r="C368" s="271" t="s">
        <v>91</v>
      </c>
      <c r="D368" s="79">
        <f>D369</f>
        <v>80970</v>
      </c>
      <c r="E368" s="79">
        <f>E369</f>
        <v>2000</v>
      </c>
      <c r="F368" s="185">
        <f>F369</f>
        <v>9850</v>
      </c>
      <c r="G368" s="79">
        <f>G369</f>
        <v>10000</v>
      </c>
      <c r="H368" s="79">
        <f>H369</f>
        <v>10000</v>
      </c>
      <c r="I368" s="133">
        <f t="shared" si="93"/>
        <v>2.4700506360380388</v>
      </c>
      <c r="J368" s="133">
        <f t="shared" si="95"/>
        <v>492.5</v>
      </c>
      <c r="K368" s="133">
        <f t="shared" si="96"/>
        <v>101.5228426395939</v>
      </c>
      <c r="L368" s="133">
        <f t="shared" si="97"/>
        <v>100</v>
      </c>
    </row>
    <row r="369" spans="1:15" ht="12" customHeight="1">
      <c r="A369" s="269"/>
      <c r="B369" s="270">
        <v>45</v>
      </c>
      <c r="C369" s="271" t="s">
        <v>92</v>
      </c>
      <c r="D369" s="76">
        <f>SUM(D370:D370)</f>
        <v>80970</v>
      </c>
      <c r="E369" s="76">
        <f>SUM(E370:E370)</f>
        <v>2000</v>
      </c>
      <c r="F369" s="181">
        <f>SUM(F370:F370)</f>
        <v>9850</v>
      </c>
      <c r="G369" s="76">
        <f>SUM(G370:G370)</f>
        <v>10000</v>
      </c>
      <c r="H369" s="76">
        <f>SUM(H370:H370)</f>
        <v>10000</v>
      </c>
      <c r="I369" s="133">
        <f t="shared" si="93"/>
        <v>2.4700506360380388</v>
      </c>
      <c r="J369" s="133">
        <f t="shared" si="95"/>
        <v>492.5</v>
      </c>
      <c r="K369" s="133">
        <f t="shared" si="96"/>
        <v>101.5228426395939</v>
      </c>
      <c r="L369" s="133">
        <f t="shared" si="97"/>
        <v>100</v>
      </c>
    </row>
    <row r="370" spans="1:15" ht="12" customHeight="1">
      <c r="A370" s="269"/>
      <c r="B370" s="281">
        <v>451</v>
      </c>
      <c r="C370" s="283" t="s">
        <v>37</v>
      </c>
      <c r="D370" s="105">
        <v>80970</v>
      </c>
      <c r="E370" s="105">
        <v>2000</v>
      </c>
      <c r="F370" s="182">
        <v>9850</v>
      </c>
      <c r="G370" s="77">
        <v>10000</v>
      </c>
      <c r="H370" s="77">
        <f>G370</f>
        <v>10000</v>
      </c>
      <c r="I370" s="133">
        <f t="shared" si="93"/>
        <v>2.4700506360380388</v>
      </c>
      <c r="J370" s="133">
        <f t="shared" si="95"/>
        <v>492.5</v>
      </c>
      <c r="K370" s="133">
        <f t="shared" si="96"/>
        <v>101.5228426395939</v>
      </c>
      <c r="L370" s="133">
        <f t="shared" si="97"/>
        <v>100</v>
      </c>
    </row>
    <row r="371" spans="1:15" ht="12" customHeight="1">
      <c r="A371" s="392" t="s">
        <v>106</v>
      </c>
      <c r="B371" s="392"/>
      <c r="C371" s="392"/>
      <c r="D371" s="88">
        <f>D372</f>
        <v>68300</v>
      </c>
      <c r="E371" s="88">
        <f>E372</f>
        <v>46150</v>
      </c>
      <c r="F371" s="194">
        <f>F372</f>
        <v>38500</v>
      </c>
      <c r="G371" s="88">
        <f>G372</f>
        <v>39350</v>
      </c>
      <c r="H371" s="88">
        <f>H372</f>
        <v>39350</v>
      </c>
      <c r="I371" s="133">
        <f t="shared" si="93"/>
        <v>67.569546120058561</v>
      </c>
      <c r="J371" s="133">
        <f t="shared" si="95"/>
        <v>83.423618634886239</v>
      </c>
      <c r="K371" s="133">
        <f t="shared" si="96"/>
        <v>102.20779220779221</v>
      </c>
      <c r="L371" s="133">
        <f t="shared" si="97"/>
        <v>100</v>
      </c>
    </row>
    <row r="372" spans="1:15" ht="12" customHeight="1">
      <c r="A372" s="371" t="s">
        <v>201</v>
      </c>
      <c r="B372" s="371"/>
      <c r="C372" s="371"/>
      <c r="D372" s="72">
        <f>SUM(D373,D382,D388,D401,D407,D394,D416)</f>
        <v>68300</v>
      </c>
      <c r="E372" s="72">
        <f>SUM(E373,E382,E388,E401,E407,E394,E416)</f>
        <v>46150</v>
      </c>
      <c r="F372" s="177">
        <f>SUM(F373,F382,F388,F401,F407,F394,F416)</f>
        <v>38500</v>
      </c>
      <c r="G372" s="72">
        <f>SUM(G373,G382,G388,G401,G407,G394,G416)</f>
        <v>39350</v>
      </c>
      <c r="H372" s="72">
        <f>SUM(H373,H382,H388,H401,H407,H394,H416)</f>
        <v>39350</v>
      </c>
      <c r="I372" s="134">
        <f t="shared" si="93"/>
        <v>67.569546120058561</v>
      </c>
      <c r="J372" s="134">
        <f t="shared" si="95"/>
        <v>83.423618634886239</v>
      </c>
      <c r="K372" s="134">
        <f t="shared" si="96"/>
        <v>102.20779220779221</v>
      </c>
      <c r="L372" s="134">
        <f t="shared" si="97"/>
        <v>100</v>
      </c>
    </row>
    <row r="373" spans="1:15" ht="12" customHeight="1">
      <c r="A373" s="374" t="s">
        <v>202</v>
      </c>
      <c r="B373" s="374"/>
      <c r="C373" s="374"/>
      <c r="D373" s="86">
        <f>D374</f>
        <v>28000</v>
      </c>
      <c r="E373" s="86">
        <f>E374</f>
        <v>21500</v>
      </c>
      <c r="F373" s="192">
        <f>F374</f>
        <v>24950</v>
      </c>
      <c r="G373" s="86">
        <f>G374</f>
        <v>25650</v>
      </c>
      <c r="H373" s="86">
        <f>H374</f>
        <v>25650</v>
      </c>
      <c r="I373" s="135">
        <f t="shared" si="93"/>
        <v>76.785714285714292</v>
      </c>
      <c r="J373" s="135">
        <f t="shared" si="95"/>
        <v>116.04651162790698</v>
      </c>
      <c r="K373" s="135">
        <f t="shared" si="96"/>
        <v>102.8056112224449</v>
      </c>
      <c r="L373" s="135">
        <f t="shared" si="97"/>
        <v>100</v>
      </c>
    </row>
    <row r="374" spans="1:15" ht="12" customHeight="1">
      <c r="A374" s="375" t="s">
        <v>191</v>
      </c>
      <c r="B374" s="375"/>
      <c r="C374" s="375"/>
      <c r="D374" s="74">
        <f>D376</f>
        <v>28000</v>
      </c>
      <c r="E374" s="74">
        <f>E376</f>
        <v>21500</v>
      </c>
      <c r="F374" s="179">
        <f>F376</f>
        <v>24950</v>
      </c>
      <c r="G374" s="74">
        <f>G376</f>
        <v>25650</v>
      </c>
      <c r="H374" s="74">
        <f>H376</f>
        <v>25650</v>
      </c>
      <c r="I374" s="136">
        <f t="shared" si="93"/>
        <v>76.785714285714292</v>
      </c>
      <c r="J374" s="136">
        <f t="shared" si="95"/>
        <v>116.04651162790698</v>
      </c>
      <c r="K374" s="136">
        <f t="shared" si="96"/>
        <v>102.8056112224449</v>
      </c>
      <c r="L374" s="136">
        <f t="shared" si="97"/>
        <v>100</v>
      </c>
    </row>
    <row r="375" spans="1:15" ht="12" customHeight="1">
      <c r="A375" s="372" t="s">
        <v>203</v>
      </c>
      <c r="B375" s="372"/>
      <c r="C375" s="372"/>
      <c r="D375" s="75">
        <f>D376</f>
        <v>28000</v>
      </c>
      <c r="E375" s="75">
        <f>E376</f>
        <v>21500</v>
      </c>
      <c r="F375" s="180">
        <f>F376</f>
        <v>24950</v>
      </c>
      <c r="G375" s="75">
        <f>G376</f>
        <v>25650</v>
      </c>
      <c r="H375" s="75">
        <f>H376</f>
        <v>25650</v>
      </c>
      <c r="I375" s="137">
        <f t="shared" si="93"/>
        <v>76.785714285714292</v>
      </c>
      <c r="J375" s="137">
        <f t="shared" si="95"/>
        <v>116.04651162790698</v>
      </c>
      <c r="K375" s="137">
        <f t="shared" si="96"/>
        <v>102.8056112224449</v>
      </c>
      <c r="L375" s="137">
        <f t="shared" si="97"/>
        <v>100</v>
      </c>
    </row>
    <row r="376" spans="1:15" ht="12" customHeight="1">
      <c r="A376" s="269"/>
      <c r="B376" s="270">
        <v>3</v>
      </c>
      <c r="C376" s="271" t="s">
        <v>56</v>
      </c>
      <c r="D376" s="79">
        <f>SUM(D377,D379)</f>
        <v>28000</v>
      </c>
      <c r="E376" s="79">
        <f>SUM(E377,E379)</f>
        <v>21500</v>
      </c>
      <c r="F376" s="185">
        <f>SUM(F377,F379)</f>
        <v>24950</v>
      </c>
      <c r="G376" s="79">
        <f>SUM(G377,G379)</f>
        <v>25650</v>
      </c>
      <c r="H376" s="79">
        <f>SUM(H377,H379)</f>
        <v>25650</v>
      </c>
      <c r="I376" s="133">
        <f t="shared" si="93"/>
        <v>76.785714285714292</v>
      </c>
      <c r="J376" s="133">
        <f t="shared" si="95"/>
        <v>116.04651162790698</v>
      </c>
      <c r="K376" s="133">
        <f t="shared" si="96"/>
        <v>102.8056112224449</v>
      </c>
      <c r="L376" s="133">
        <f t="shared" si="97"/>
        <v>100</v>
      </c>
    </row>
    <row r="377" spans="1:15" ht="12" customHeight="1">
      <c r="A377" s="269"/>
      <c r="B377" s="270">
        <v>38</v>
      </c>
      <c r="C377" s="271" t="s">
        <v>139</v>
      </c>
      <c r="D377" s="76">
        <f>SUM(D378)</f>
        <v>21000</v>
      </c>
      <c r="E377" s="76">
        <f>SUM(E378)</f>
        <v>18500</v>
      </c>
      <c r="F377" s="181">
        <f>SUM(F378)</f>
        <v>22350</v>
      </c>
      <c r="G377" s="76">
        <f>SUM(G378)</f>
        <v>23050</v>
      </c>
      <c r="H377" s="76">
        <f>SUM(H378)</f>
        <v>23050</v>
      </c>
      <c r="I377" s="133">
        <f t="shared" si="93"/>
        <v>88.095238095238088</v>
      </c>
      <c r="J377" s="133">
        <f t="shared" si="95"/>
        <v>120.81081081081082</v>
      </c>
      <c r="K377" s="133">
        <f t="shared" si="96"/>
        <v>103.13199105145414</v>
      </c>
      <c r="L377" s="133">
        <f t="shared" si="97"/>
        <v>100</v>
      </c>
    </row>
    <row r="378" spans="1:15" ht="12" customHeight="1">
      <c r="A378" s="269"/>
      <c r="B378" s="281">
        <v>381</v>
      </c>
      <c r="C378" s="283" t="s">
        <v>30</v>
      </c>
      <c r="D378" s="105">
        <v>21000</v>
      </c>
      <c r="E378" s="105">
        <v>18500</v>
      </c>
      <c r="F378" s="182">
        <v>22350</v>
      </c>
      <c r="G378" s="77">
        <v>23050</v>
      </c>
      <c r="H378" s="77">
        <v>23050</v>
      </c>
      <c r="I378" s="133">
        <f t="shared" si="93"/>
        <v>88.095238095238088</v>
      </c>
      <c r="J378" s="133">
        <f t="shared" si="95"/>
        <v>120.81081081081082</v>
      </c>
      <c r="K378" s="133">
        <f t="shared" si="96"/>
        <v>103.13199105145414</v>
      </c>
      <c r="L378" s="133">
        <f t="shared" si="97"/>
        <v>100</v>
      </c>
    </row>
    <row r="379" spans="1:15" ht="12" customHeight="1">
      <c r="A379" s="269"/>
      <c r="B379" s="270">
        <v>32</v>
      </c>
      <c r="C379" s="271" t="s">
        <v>57</v>
      </c>
      <c r="D379" s="280">
        <f>SUM(D380:D381)</f>
        <v>7000</v>
      </c>
      <c r="E379" s="217">
        <f>SUM(E380:E381)</f>
        <v>3000</v>
      </c>
      <c r="F379" s="199">
        <f>SUM(F380:F381)</f>
        <v>2600</v>
      </c>
      <c r="G379" s="217">
        <f>SUM(G380:G381)</f>
        <v>2600</v>
      </c>
      <c r="H379" s="217">
        <f>SUM(H380:H381)</f>
        <v>2600</v>
      </c>
      <c r="I379" s="140">
        <f t="shared" si="93"/>
        <v>42.857142857142854</v>
      </c>
      <c r="J379" s="140">
        <f t="shared" si="95"/>
        <v>86.666666666666671</v>
      </c>
      <c r="K379" s="140">
        <f t="shared" si="96"/>
        <v>100</v>
      </c>
      <c r="L379" s="140">
        <f t="shared" si="97"/>
        <v>100</v>
      </c>
    </row>
    <row r="380" spans="1:15" ht="12" customHeight="1">
      <c r="A380" s="269"/>
      <c r="B380" s="281">
        <v>322</v>
      </c>
      <c r="C380" s="283" t="s">
        <v>192</v>
      </c>
      <c r="D380" s="105">
        <v>1400</v>
      </c>
      <c r="E380" s="105">
        <v>1000</v>
      </c>
      <c r="F380" s="182">
        <f>E380</f>
        <v>1000</v>
      </c>
      <c r="G380" s="77">
        <f>F380</f>
        <v>1000</v>
      </c>
      <c r="H380" s="77">
        <f>G380</f>
        <v>1000</v>
      </c>
      <c r="I380" s="133">
        <f t="shared" si="93"/>
        <v>71.428571428571431</v>
      </c>
      <c r="J380" s="133">
        <f t="shared" si="95"/>
        <v>100</v>
      </c>
      <c r="K380" s="133">
        <f t="shared" si="96"/>
        <v>100</v>
      </c>
      <c r="L380" s="133">
        <f t="shared" si="97"/>
        <v>100</v>
      </c>
    </row>
    <row r="381" spans="1:15" ht="12" customHeight="1">
      <c r="A381" s="269"/>
      <c r="B381" s="281">
        <v>323</v>
      </c>
      <c r="C381" s="283" t="s">
        <v>58</v>
      </c>
      <c r="D381" s="104">
        <v>5600</v>
      </c>
      <c r="E381" s="104">
        <v>2000</v>
      </c>
      <c r="F381" s="200">
        <v>1600</v>
      </c>
      <c r="G381" s="104">
        <v>1600</v>
      </c>
      <c r="H381" s="104">
        <v>1600</v>
      </c>
      <c r="I381" s="133">
        <f t="shared" si="93"/>
        <v>35.714285714285715</v>
      </c>
      <c r="J381" s="133">
        <f t="shared" si="95"/>
        <v>80</v>
      </c>
      <c r="K381" s="133">
        <f t="shared" si="96"/>
        <v>100</v>
      </c>
      <c r="L381" s="133">
        <f t="shared" si="97"/>
        <v>100</v>
      </c>
    </row>
    <row r="382" spans="1:15" ht="12" customHeight="1">
      <c r="A382" s="374" t="s">
        <v>200</v>
      </c>
      <c r="B382" s="374"/>
      <c r="C382" s="374"/>
      <c r="D382" s="86">
        <f t="shared" ref="D382:H385" si="98">D383</f>
        <v>10000</v>
      </c>
      <c r="E382" s="86">
        <f t="shared" si="98"/>
        <v>11500</v>
      </c>
      <c r="F382" s="192">
        <f t="shared" si="98"/>
        <v>3600</v>
      </c>
      <c r="G382" s="86">
        <f t="shared" si="98"/>
        <v>3700</v>
      </c>
      <c r="H382" s="86">
        <f t="shared" si="98"/>
        <v>3700</v>
      </c>
      <c r="I382" s="135">
        <f t="shared" si="93"/>
        <v>114.99999999999999</v>
      </c>
      <c r="J382" s="135">
        <f t="shared" si="95"/>
        <v>31.304347826086961</v>
      </c>
      <c r="K382" s="135">
        <f t="shared" si="96"/>
        <v>102.77777777777777</v>
      </c>
      <c r="L382" s="135">
        <f t="shared" si="97"/>
        <v>100</v>
      </c>
    </row>
    <row r="383" spans="1:15" ht="12" customHeight="1">
      <c r="A383" s="375" t="s">
        <v>191</v>
      </c>
      <c r="B383" s="375"/>
      <c r="C383" s="375"/>
      <c r="D383" s="74">
        <f t="shared" si="98"/>
        <v>10000</v>
      </c>
      <c r="E383" s="74">
        <f t="shared" si="98"/>
        <v>11500</v>
      </c>
      <c r="F383" s="179">
        <f t="shared" si="98"/>
        <v>3600</v>
      </c>
      <c r="G383" s="74">
        <f t="shared" si="98"/>
        <v>3700</v>
      </c>
      <c r="H383" s="74">
        <f t="shared" si="98"/>
        <v>3700</v>
      </c>
      <c r="I383" s="136">
        <f t="shared" si="93"/>
        <v>114.99999999999999</v>
      </c>
      <c r="J383" s="136">
        <f t="shared" si="95"/>
        <v>31.304347826086961</v>
      </c>
      <c r="K383" s="136">
        <f t="shared" si="96"/>
        <v>102.77777777777777</v>
      </c>
      <c r="L383" s="136">
        <f t="shared" si="97"/>
        <v>100</v>
      </c>
    </row>
    <row r="384" spans="1:15" ht="12" customHeight="1">
      <c r="A384" s="372" t="s">
        <v>107</v>
      </c>
      <c r="B384" s="372"/>
      <c r="C384" s="372"/>
      <c r="D384" s="75">
        <f t="shared" si="98"/>
        <v>10000</v>
      </c>
      <c r="E384" s="75">
        <f t="shared" si="98"/>
        <v>11500</v>
      </c>
      <c r="F384" s="180">
        <f t="shared" si="98"/>
        <v>3600</v>
      </c>
      <c r="G384" s="75">
        <f t="shared" si="98"/>
        <v>3700</v>
      </c>
      <c r="H384" s="75">
        <f t="shared" si="98"/>
        <v>3700</v>
      </c>
      <c r="I384" s="137">
        <f t="shared" si="93"/>
        <v>114.99999999999999</v>
      </c>
      <c r="J384" s="137">
        <f t="shared" si="95"/>
        <v>31.304347826086961</v>
      </c>
      <c r="K384" s="137">
        <f t="shared" si="96"/>
        <v>102.77777777777777</v>
      </c>
      <c r="L384" s="137">
        <f t="shared" si="97"/>
        <v>100</v>
      </c>
      <c r="O384" s="359"/>
    </row>
    <row r="385" spans="1:12" ht="12" customHeight="1">
      <c r="A385" s="269"/>
      <c r="B385" s="270">
        <v>3</v>
      </c>
      <c r="C385" s="271" t="s">
        <v>56</v>
      </c>
      <c r="D385" s="79">
        <f t="shared" si="98"/>
        <v>10000</v>
      </c>
      <c r="E385" s="79">
        <f t="shared" si="98"/>
        <v>11500</v>
      </c>
      <c r="F385" s="185">
        <f t="shared" si="98"/>
        <v>3600</v>
      </c>
      <c r="G385" s="79">
        <f t="shared" si="98"/>
        <v>3700</v>
      </c>
      <c r="H385" s="79">
        <f t="shared" si="98"/>
        <v>3700</v>
      </c>
      <c r="I385" s="133">
        <f t="shared" si="93"/>
        <v>114.99999999999999</v>
      </c>
      <c r="J385" s="133">
        <f t="shared" si="95"/>
        <v>31.304347826086961</v>
      </c>
      <c r="K385" s="133">
        <f t="shared" si="96"/>
        <v>102.77777777777777</v>
      </c>
      <c r="L385" s="133">
        <f t="shared" si="97"/>
        <v>100</v>
      </c>
    </row>
    <row r="386" spans="1:12" ht="12" customHeight="1">
      <c r="A386" s="269"/>
      <c r="B386" s="270">
        <v>38</v>
      </c>
      <c r="C386" s="271" t="s">
        <v>139</v>
      </c>
      <c r="D386" s="76">
        <f>SUM(D387:D387)</f>
        <v>10000</v>
      </c>
      <c r="E386" s="76">
        <f>SUM(E387:E387)</f>
        <v>11500</v>
      </c>
      <c r="F386" s="181">
        <f>SUM(F387:F387)</f>
        <v>3600</v>
      </c>
      <c r="G386" s="76">
        <f>SUM(G387:G387)</f>
        <v>3700</v>
      </c>
      <c r="H386" s="76">
        <f>SUM(H387:H387)</f>
        <v>3700</v>
      </c>
      <c r="I386" s="133">
        <f t="shared" si="93"/>
        <v>114.99999999999999</v>
      </c>
      <c r="J386" s="133">
        <f t="shared" si="95"/>
        <v>31.304347826086961</v>
      </c>
      <c r="K386" s="133">
        <f t="shared" si="96"/>
        <v>102.77777777777777</v>
      </c>
      <c r="L386" s="133">
        <f t="shared" si="97"/>
        <v>100</v>
      </c>
    </row>
    <row r="387" spans="1:12" ht="12" customHeight="1">
      <c r="A387" s="269"/>
      <c r="B387" s="281">
        <v>382</v>
      </c>
      <c r="C387" s="283" t="s">
        <v>31</v>
      </c>
      <c r="D387" s="105">
        <v>10000</v>
      </c>
      <c r="E387" s="105">
        <v>11500</v>
      </c>
      <c r="F387" s="186">
        <v>3600</v>
      </c>
      <c r="G387" s="186">
        <v>3700</v>
      </c>
      <c r="H387" s="186">
        <v>3700</v>
      </c>
      <c r="I387" s="133">
        <f t="shared" si="93"/>
        <v>114.99999999999999</v>
      </c>
      <c r="J387" s="133">
        <f t="shared" si="95"/>
        <v>31.304347826086961</v>
      </c>
      <c r="K387" s="133">
        <f t="shared" si="96"/>
        <v>102.77777777777777</v>
      </c>
      <c r="L387" s="133">
        <f t="shared" si="97"/>
        <v>100</v>
      </c>
    </row>
    <row r="388" spans="1:12" ht="12" customHeight="1">
      <c r="A388" s="391" t="s">
        <v>199</v>
      </c>
      <c r="B388" s="391"/>
      <c r="C388" s="391"/>
      <c r="D388" s="86">
        <f t="shared" ref="D388:H391" si="99">D389</f>
        <v>0</v>
      </c>
      <c r="E388" s="86">
        <f t="shared" si="99"/>
        <v>0</v>
      </c>
      <c r="F388" s="192">
        <f t="shared" si="99"/>
        <v>0</v>
      </c>
      <c r="G388" s="86">
        <f t="shared" si="99"/>
        <v>0</v>
      </c>
      <c r="H388" s="86">
        <f t="shared" si="99"/>
        <v>0</v>
      </c>
      <c r="I388" s="135" t="e">
        <f t="shared" si="93"/>
        <v>#DIV/0!</v>
      </c>
      <c r="J388" s="135" t="e">
        <f t="shared" si="95"/>
        <v>#DIV/0!</v>
      </c>
      <c r="K388" s="135" t="e">
        <f t="shared" si="96"/>
        <v>#DIV/0!</v>
      </c>
      <c r="L388" s="135" t="e">
        <f t="shared" si="97"/>
        <v>#DIV/0!</v>
      </c>
    </row>
    <row r="389" spans="1:12" ht="12" customHeight="1">
      <c r="A389" s="375" t="s">
        <v>191</v>
      </c>
      <c r="B389" s="375"/>
      <c r="C389" s="375"/>
      <c r="D389" s="74">
        <f t="shared" si="99"/>
        <v>0</v>
      </c>
      <c r="E389" s="74">
        <f t="shared" si="99"/>
        <v>0</v>
      </c>
      <c r="F389" s="179">
        <f t="shared" si="99"/>
        <v>0</v>
      </c>
      <c r="G389" s="74">
        <f t="shared" si="99"/>
        <v>0</v>
      </c>
      <c r="H389" s="74">
        <f t="shared" si="99"/>
        <v>0</v>
      </c>
      <c r="I389" s="136" t="e">
        <f t="shared" si="93"/>
        <v>#DIV/0!</v>
      </c>
      <c r="J389" s="136" t="e">
        <f t="shared" si="95"/>
        <v>#DIV/0!</v>
      </c>
      <c r="K389" s="136" t="e">
        <f t="shared" si="96"/>
        <v>#DIV/0!</v>
      </c>
      <c r="L389" s="136" t="e">
        <f t="shared" si="97"/>
        <v>#DIV/0!</v>
      </c>
    </row>
    <row r="390" spans="1:12" ht="12" customHeight="1">
      <c r="A390" s="372" t="s">
        <v>67</v>
      </c>
      <c r="B390" s="372"/>
      <c r="C390" s="372"/>
      <c r="D390" s="75">
        <f t="shared" si="99"/>
        <v>0</v>
      </c>
      <c r="E390" s="75">
        <f t="shared" si="99"/>
        <v>0</v>
      </c>
      <c r="F390" s="180">
        <f t="shared" si="99"/>
        <v>0</v>
      </c>
      <c r="G390" s="75">
        <f t="shared" si="99"/>
        <v>0</v>
      </c>
      <c r="H390" s="75">
        <f t="shared" si="99"/>
        <v>0</v>
      </c>
      <c r="I390" s="137" t="e">
        <f t="shared" si="93"/>
        <v>#DIV/0!</v>
      </c>
      <c r="J390" s="137" t="e">
        <f t="shared" si="95"/>
        <v>#DIV/0!</v>
      </c>
      <c r="K390" s="137" t="e">
        <f t="shared" si="96"/>
        <v>#DIV/0!</v>
      </c>
      <c r="L390" s="137" t="e">
        <f t="shared" si="97"/>
        <v>#DIV/0!</v>
      </c>
    </row>
    <row r="391" spans="1:12" ht="12" customHeight="1">
      <c r="A391" s="269"/>
      <c r="B391" s="270">
        <v>4</v>
      </c>
      <c r="C391" s="271" t="s">
        <v>91</v>
      </c>
      <c r="D391" s="79">
        <f t="shared" si="99"/>
        <v>0</v>
      </c>
      <c r="E391" s="79">
        <f t="shared" si="99"/>
        <v>0</v>
      </c>
      <c r="F391" s="185">
        <f t="shared" si="99"/>
        <v>0</v>
      </c>
      <c r="G391" s="79">
        <f t="shared" si="99"/>
        <v>0</v>
      </c>
      <c r="H391" s="79">
        <f t="shared" si="99"/>
        <v>0</v>
      </c>
      <c r="I391" s="133" t="e">
        <f t="shared" si="93"/>
        <v>#DIV/0!</v>
      </c>
      <c r="J391" s="133" t="e">
        <f t="shared" si="95"/>
        <v>#DIV/0!</v>
      </c>
      <c r="K391" s="133" t="e">
        <f t="shared" si="96"/>
        <v>#DIV/0!</v>
      </c>
      <c r="L391" s="133" t="e">
        <f t="shared" si="97"/>
        <v>#DIV/0!</v>
      </c>
    </row>
    <row r="392" spans="1:12" ht="12" customHeight="1">
      <c r="A392" s="269"/>
      <c r="B392" s="270">
        <v>42</v>
      </c>
      <c r="C392" s="271" t="s">
        <v>197</v>
      </c>
      <c r="D392" s="76">
        <f>SUM(D393:D393)</f>
        <v>0</v>
      </c>
      <c r="E392" s="76">
        <f>SUM(E393:E393)</f>
        <v>0</v>
      </c>
      <c r="F392" s="181">
        <f>SUM(F393:F393)</f>
        <v>0</v>
      </c>
      <c r="G392" s="76">
        <f>SUM(G393:G393)</f>
        <v>0</v>
      </c>
      <c r="H392" s="76">
        <f>SUM(H393:H393)</f>
        <v>0</v>
      </c>
      <c r="I392" s="133" t="e">
        <f t="shared" si="93"/>
        <v>#DIV/0!</v>
      </c>
      <c r="J392" s="133" t="e">
        <f t="shared" si="95"/>
        <v>#DIV/0!</v>
      </c>
      <c r="K392" s="133" t="e">
        <f t="shared" si="96"/>
        <v>#DIV/0!</v>
      </c>
      <c r="L392" s="133" t="e">
        <f t="shared" si="97"/>
        <v>#DIV/0!</v>
      </c>
    </row>
    <row r="393" spans="1:12" ht="12" customHeight="1">
      <c r="A393" s="269"/>
      <c r="B393" s="281">
        <v>421</v>
      </c>
      <c r="C393" s="283" t="s">
        <v>198</v>
      </c>
      <c r="D393" s="105">
        <v>0</v>
      </c>
      <c r="E393" s="105">
        <v>0</v>
      </c>
      <c r="F393" s="182">
        <f>E393</f>
        <v>0</v>
      </c>
      <c r="G393" s="77">
        <f>F393</f>
        <v>0</v>
      </c>
      <c r="H393" s="77">
        <f>G393</f>
        <v>0</v>
      </c>
      <c r="I393" s="133" t="e">
        <f t="shared" si="93"/>
        <v>#DIV/0!</v>
      </c>
      <c r="J393" s="133" t="e">
        <f t="shared" si="95"/>
        <v>#DIV/0!</v>
      </c>
      <c r="K393" s="133" t="e">
        <f t="shared" si="96"/>
        <v>#DIV/0!</v>
      </c>
      <c r="L393" s="133" t="e">
        <f t="shared" si="97"/>
        <v>#DIV/0!</v>
      </c>
    </row>
    <row r="394" spans="1:12" ht="12" customHeight="1">
      <c r="A394" s="391" t="s">
        <v>195</v>
      </c>
      <c r="B394" s="391"/>
      <c r="C394" s="391"/>
      <c r="D394" s="86">
        <f>D395</f>
        <v>23000</v>
      </c>
      <c r="E394" s="86">
        <f>E395</f>
        <v>5500</v>
      </c>
      <c r="F394" s="192">
        <f>F395</f>
        <v>1300</v>
      </c>
      <c r="G394" s="86">
        <f>G395</f>
        <v>1350</v>
      </c>
      <c r="H394" s="86">
        <f>H395</f>
        <v>1350</v>
      </c>
      <c r="I394" s="135">
        <f t="shared" si="93"/>
        <v>23.913043478260871</v>
      </c>
      <c r="J394" s="135">
        <f t="shared" si="95"/>
        <v>23.636363636363637</v>
      </c>
      <c r="K394" s="135">
        <f t="shared" si="96"/>
        <v>103.84615384615385</v>
      </c>
      <c r="L394" s="135">
        <f t="shared" si="97"/>
        <v>100</v>
      </c>
    </row>
    <row r="395" spans="1:12" ht="12" customHeight="1">
      <c r="A395" s="375" t="s">
        <v>191</v>
      </c>
      <c r="B395" s="375"/>
      <c r="C395" s="375"/>
      <c r="D395" s="74">
        <f>D398</f>
        <v>23000</v>
      </c>
      <c r="E395" s="74">
        <f>E398</f>
        <v>5500</v>
      </c>
      <c r="F395" s="179">
        <f>F398</f>
        <v>1300</v>
      </c>
      <c r="G395" s="74">
        <f>G398</f>
        <v>1350</v>
      </c>
      <c r="H395" s="74">
        <f>H398</f>
        <v>1350</v>
      </c>
      <c r="I395" s="136">
        <f t="shared" si="93"/>
        <v>23.913043478260871</v>
      </c>
      <c r="J395" s="136">
        <f t="shared" si="95"/>
        <v>23.636363636363637</v>
      </c>
      <c r="K395" s="136">
        <f t="shared" si="96"/>
        <v>103.84615384615385</v>
      </c>
      <c r="L395" s="136">
        <f t="shared" si="97"/>
        <v>100</v>
      </c>
    </row>
    <row r="396" spans="1:12" ht="12" customHeight="1">
      <c r="A396" s="394" t="s">
        <v>66</v>
      </c>
      <c r="B396" s="394"/>
      <c r="C396" s="394"/>
      <c r="D396" s="75">
        <f>D395-D397</f>
        <v>-48100</v>
      </c>
      <c r="E396" s="75">
        <v>5500</v>
      </c>
      <c r="F396" s="180">
        <v>1300</v>
      </c>
      <c r="G396" s="75">
        <v>1350</v>
      </c>
      <c r="H396" s="75">
        <v>1350</v>
      </c>
      <c r="I396" s="137">
        <f t="shared" si="93"/>
        <v>-11.434511434511435</v>
      </c>
      <c r="J396" s="137">
        <f t="shared" si="95"/>
        <v>23.636363636363637</v>
      </c>
      <c r="K396" s="137">
        <f t="shared" si="96"/>
        <v>103.84615384615385</v>
      </c>
      <c r="L396" s="137">
        <f t="shared" si="97"/>
        <v>100</v>
      </c>
    </row>
    <row r="397" spans="1:12" ht="12" customHeight="1">
      <c r="A397" s="372" t="s">
        <v>67</v>
      </c>
      <c r="B397" s="372"/>
      <c r="C397" s="372"/>
      <c r="D397" s="75">
        <v>71100</v>
      </c>
      <c r="E397" s="75">
        <v>0</v>
      </c>
      <c r="F397" s="180">
        <v>0</v>
      </c>
      <c r="G397" s="75">
        <v>0</v>
      </c>
      <c r="H397" s="75">
        <v>0</v>
      </c>
      <c r="I397" s="137">
        <f t="shared" si="93"/>
        <v>0</v>
      </c>
      <c r="J397" s="137" t="e">
        <f t="shared" si="95"/>
        <v>#DIV/0!</v>
      </c>
      <c r="K397" s="137" t="e">
        <f t="shared" si="96"/>
        <v>#DIV/0!</v>
      </c>
      <c r="L397" s="137" t="e">
        <f t="shared" si="97"/>
        <v>#DIV/0!</v>
      </c>
    </row>
    <row r="398" spans="1:12" ht="12" customHeight="1">
      <c r="A398" s="269"/>
      <c r="B398" s="270">
        <v>4</v>
      </c>
      <c r="C398" s="271" t="s">
        <v>196</v>
      </c>
      <c r="D398" s="79">
        <f>D399</f>
        <v>23000</v>
      </c>
      <c r="E398" s="79">
        <f>E399</f>
        <v>5500</v>
      </c>
      <c r="F398" s="185">
        <f>F399</f>
        <v>1300</v>
      </c>
      <c r="G398" s="79">
        <f>G399</f>
        <v>1350</v>
      </c>
      <c r="H398" s="79">
        <f>H399</f>
        <v>1350</v>
      </c>
      <c r="I398" s="133">
        <f t="shared" si="93"/>
        <v>23.913043478260871</v>
      </c>
      <c r="J398" s="133">
        <f t="shared" si="95"/>
        <v>23.636363636363637</v>
      </c>
      <c r="K398" s="133">
        <f t="shared" si="96"/>
        <v>103.84615384615385</v>
      </c>
      <c r="L398" s="133">
        <f t="shared" si="97"/>
        <v>100</v>
      </c>
    </row>
    <row r="399" spans="1:12" ht="12" customHeight="1">
      <c r="A399" s="269"/>
      <c r="B399" s="270">
        <v>42</v>
      </c>
      <c r="C399" s="271" t="s">
        <v>197</v>
      </c>
      <c r="D399" s="76">
        <f>SUM(D400:D400)</f>
        <v>23000</v>
      </c>
      <c r="E399" s="76">
        <f>SUM(E400:E400)</f>
        <v>5500</v>
      </c>
      <c r="F399" s="181">
        <f>SUM(F400:F400)</f>
        <v>1300</v>
      </c>
      <c r="G399" s="76">
        <f>SUM(G400:G400)</f>
        <v>1350</v>
      </c>
      <c r="H399" s="76">
        <f>SUM(H400:H400)</f>
        <v>1350</v>
      </c>
      <c r="I399" s="133">
        <f t="shared" si="93"/>
        <v>23.913043478260871</v>
      </c>
      <c r="J399" s="133">
        <f t="shared" si="95"/>
        <v>23.636363636363637</v>
      </c>
      <c r="K399" s="133">
        <f t="shared" si="96"/>
        <v>103.84615384615385</v>
      </c>
      <c r="L399" s="133">
        <f t="shared" si="97"/>
        <v>100</v>
      </c>
    </row>
    <row r="400" spans="1:12" ht="12" customHeight="1">
      <c r="A400" s="269"/>
      <c r="B400" s="281">
        <v>421</v>
      </c>
      <c r="C400" s="283" t="s">
        <v>198</v>
      </c>
      <c r="D400" s="105">
        <v>23000</v>
      </c>
      <c r="E400" s="105">
        <v>5500</v>
      </c>
      <c r="F400" s="182">
        <v>1300</v>
      </c>
      <c r="G400" s="77">
        <v>1350</v>
      </c>
      <c r="H400" s="77">
        <v>1350</v>
      </c>
      <c r="I400" s="133">
        <f t="shared" si="93"/>
        <v>23.913043478260871</v>
      </c>
      <c r="J400" s="133">
        <f t="shared" si="95"/>
        <v>23.636363636363637</v>
      </c>
      <c r="K400" s="133">
        <f t="shared" si="96"/>
        <v>103.84615384615385</v>
      </c>
      <c r="L400" s="133">
        <f t="shared" si="97"/>
        <v>100</v>
      </c>
    </row>
    <row r="401" spans="1:12" ht="12" customHeight="1">
      <c r="A401" s="374" t="s">
        <v>108</v>
      </c>
      <c r="B401" s="374"/>
      <c r="C401" s="374"/>
      <c r="D401" s="86">
        <f t="shared" ref="D401:H404" si="100">D402</f>
        <v>700</v>
      </c>
      <c r="E401" s="86">
        <f t="shared" si="100"/>
        <v>700</v>
      </c>
      <c r="F401" s="192">
        <f t="shared" si="100"/>
        <v>700</v>
      </c>
      <c r="G401" s="86">
        <f t="shared" si="100"/>
        <v>700</v>
      </c>
      <c r="H401" s="86">
        <f t="shared" si="100"/>
        <v>700</v>
      </c>
      <c r="I401" s="135">
        <f t="shared" si="93"/>
        <v>100</v>
      </c>
      <c r="J401" s="135">
        <f t="shared" si="95"/>
        <v>100</v>
      </c>
      <c r="K401" s="135">
        <f t="shared" si="96"/>
        <v>100</v>
      </c>
      <c r="L401" s="135">
        <f t="shared" si="97"/>
        <v>100</v>
      </c>
    </row>
    <row r="402" spans="1:12" ht="12" customHeight="1">
      <c r="A402" s="395" t="s">
        <v>193</v>
      </c>
      <c r="B402" s="396"/>
      <c r="C402" s="396"/>
      <c r="D402" s="74">
        <f t="shared" si="100"/>
        <v>700</v>
      </c>
      <c r="E402" s="74">
        <f t="shared" si="100"/>
        <v>700</v>
      </c>
      <c r="F402" s="179">
        <f t="shared" si="100"/>
        <v>700</v>
      </c>
      <c r="G402" s="74">
        <f t="shared" si="100"/>
        <v>700</v>
      </c>
      <c r="H402" s="74">
        <f t="shared" si="100"/>
        <v>700</v>
      </c>
      <c r="I402" s="136">
        <f t="shared" si="93"/>
        <v>100</v>
      </c>
      <c r="J402" s="136">
        <f t="shared" si="95"/>
        <v>100</v>
      </c>
      <c r="K402" s="136">
        <f t="shared" si="96"/>
        <v>100</v>
      </c>
      <c r="L402" s="136">
        <f t="shared" si="97"/>
        <v>100</v>
      </c>
    </row>
    <row r="403" spans="1:12" ht="12" customHeight="1">
      <c r="A403" s="384" t="s">
        <v>101</v>
      </c>
      <c r="B403" s="385"/>
      <c r="C403" s="385"/>
      <c r="D403" s="75">
        <f t="shared" si="100"/>
        <v>700</v>
      </c>
      <c r="E403" s="75">
        <f t="shared" si="100"/>
        <v>700</v>
      </c>
      <c r="F403" s="180">
        <f t="shared" si="100"/>
        <v>700</v>
      </c>
      <c r="G403" s="75">
        <f t="shared" si="100"/>
        <v>700</v>
      </c>
      <c r="H403" s="75">
        <f t="shared" si="100"/>
        <v>700</v>
      </c>
      <c r="I403" s="137">
        <f t="shared" si="93"/>
        <v>100</v>
      </c>
      <c r="J403" s="137">
        <f t="shared" si="95"/>
        <v>100</v>
      </c>
      <c r="K403" s="137">
        <f t="shared" si="96"/>
        <v>100</v>
      </c>
      <c r="L403" s="137">
        <f t="shared" si="97"/>
        <v>100</v>
      </c>
    </row>
    <row r="404" spans="1:12" ht="12" customHeight="1">
      <c r="A404" s="269"/>
      <c r="B404" s="270">
        <v>4</v>
      </c>
      <c r="C404" s="283" t="s">
        <v>194</v>
      </c>
      <c r="D404" s="79">
        <f t="shared" si="100"/>
        <v>700</v>
      </c>
      <c r="E404" s="79">
        <f t="shared" si="100"/>
        <v>700</v>
      </c>
      <c r="F404" s="185">
        <f t="shared" si="100"/>
        <v>700</v>
      </c>
      <c r="G404" s="79">
        <f t="shared" si="100"/>
        <v>700</v>
      </c>
      <c r="H404" s="79">
        <f t="shared" si="100"/>
        <v>700</v>
      </c>
      <c r="I404" s="133">
        <f t="shared" si="93"/>
        <v>100</v>
      </c>
      <c r="J404" s="133">
        <f t="shared" si="95"/>
        <v>100</v>
      </c>
      <c r="K404" s="133">
        <f t="shared" si="96"/>
        <v>100</v>
      </c>
      <c r="L404" s="133">
        <f t="shared" si="97"/>
        <v>100</v>
      </c>
    </row>
    <row r="405" spans="1:12" ht="12" customHeight="1">
      <c r="A405" s="269"/>
      <c r="B405" s="270">
        <v>42</v>
      </c>
      <c r="C405" s="271" t="s">
        <v>115</v>
      </c>
      <c r="D405" s="76">
        <f>SUM(D406:D406)</f>
        <v>700</v>
      </c>
      <c r="E405" s="76">
        <f>SUM(E406:E406)</f>
        <v>700</v>
      </c>
      <c r="F405" s="181">
        <f>SUM(F406:F406)</f>
        <v>700</v>
      </c>
      <c r="G405" s="76">
        <f>SUM(G406:G406)</f>
        <v>700</v>
      </c>
      <c r="H405" s="76">
        <f>SUM(H406:H406)</f>
        <v>700</v>
      </c>
      <c r="I405" s="133">
        <f t="shared" si="93"/>
        <v>100</v>
      </c>
      <c r="J405" s="133">
        <f t="shared" si="95"/>
        <v>100</v>
      </c>
      <c r="K405" s="133">
        <f t="shared" si="96"/>
        <v>100</v>
      </c>
      <c r="L405" s="133">
        <f t="shared" si="97"/>
        <v>100</v>
      </c>
    </row>
    <row r="406" spans="1:12" ht="12" customHeight="1">
      <c r="A406" s="269"/>
      <c r="B406" s="281">
        <v>426</v>
      </c>
      <c r="C406" s="283" t="s">
        <v>39</v>
      </c>
      <c r="D406" s="105">
        <v>700</v>
      </c>
      <c r="E406" s="105">
        <v>700</v>
      </c>
      <c r="F406" s="182">
        <f>E406</f>
        <v>700</v>
      </c>
      <c r="G406" s="77">
        <f>F406</f>
        <v>700</v>
      </c>
      <c r="H406" s="77">
        <f>G406</f>
        <v>700</v>
      </c>
      <c r="I406" s="133">
        <f t="shared" si="93"/>
        <v>100</v>
      </c>
      <c r="J406" s="133">
        <f t="shared" si="95"/>
        <v>100</v>
      </c>
      <c r="K406" s="133">
        <f t="shared" si="96"/>
        <v>100</v>
      </c>
      <c r="L406" s="133">
        <f t="shared" si="97"/>
        <v>100</v>
      </c>
    </row>
    <row r="407" spans="1:12" ht="12" customHeight="1">
      <c r="A407" s="391" t="s">
        <v>190</v>
      </c>
      <c r="B407" s="391"/>
      <c r="C407" s="391"/>
      <c r="D407" s="73">
        <f>SUM(D410,D414)</f>
        <v>3200</v>
      </c>
      <c r="E407" s="73">
        <f>SUM(E410,E414)</f>
        <v>3450</v>
      </c>
      <c r="F407" s="178">
        <f>SUM(F410,F414)</f>
        <v>4450</v>
      </c>
      <c r="G407" s="73">
        <f>SUM(G410,G414)</f>
        <v>4450</v>
      </c>
      <c r="H407" s="73">
        <f>SUM(H410,H414)</f>
        <v>4450</v>
      </c>
      <c r="I407" s="135">
        <f t="shared" si="93"/>
        <v>107.8125</v>
      </c>
      <c r="J407" s="135">
        <f t="shared" si="95"/>
        <v>128.98550724637681</v>
      </c>
      <c r="K407" s="135">
        <f t="shared" si="96"/>
        <v>100</v>
      </c>
      <c r="L407" s="135">
        <f t="shared" si="97"/>
        <v>100</v>
      </c>
    </row>
    <row r="408" spans="1:12" ht="12" customHeight="1">
      <c r="A408" s="375" t="s">
        <v>191</v>
      </c>
      <c r="B408" s="375"/>
      <c r="C408" s="375"/>
      <c r="D408" s="74">
        <f>D410</f>
        <v>2100</v>
      </c>
      <c r="E408" s="74">
        <f>E410</f>
        <v>3450</v>
      </c>
      <c r="F408" s="179">
        <f>F410</f>
        <v>3450</v>
      </c>
      <c r="G408" s="74">
        <f>G410</f>
        <v>3450</v>
      </c>
      <c r="H408" s="74">
        <f>H410</f>
        <v>3450</v>
      </c>
      <c r="I408" s="136">
        <f t="shared" si="93"/>
        <v>164.28571428571428</v>
      </c>
      <c r="J408" s="136">
        <f t="shared" si="95"/>
        <v>100</v>
      </c>
      <c r="K408" s="136">
        <f t="shared" si="96"/>
        <v>100</v>
      </c>
      <c r="L408" s="136">
        <f t="shared" si="97"/>
        <v>100</v>
      </c>
    </row>
    <row r="409" spans="1:12" ht="12" customHeight="1">
      <c r="A409" s="384" t="s">
        <v>101</v>
      </c>
      <c r="B409" s="385"/>
      <c r="C409" s="385"/>
      <c r="D409" s="75">
        <v>23001</v>
      </c>
      <c r="E409" s="75">
        <f>E410</f>
        <v>3450</v>
      </c>
      <c r="F409" s="180">
        <f t="shared" ref="F409:H409" si="101">F410</f>
        <v>3450</v>
      </c>
      <c r="G409" s="75">
        <f t="shared" si="101"/>
        <v>3450</v>
      </c>
      <c r="H409" s="75">
        <f t="shared" si="101"/>
        <v>3450</v>
      </c>
      <c r="I409" s="137">
        <f t="shared" si="93"/>
        <v>14.999347854441112</v>
      </c>
      <c r="J409" s="137">
        <f t="shared" si="95"/>
        <v>100</v>
      </c>
      <c r="K409" s="137">
        <f t="shared" si="96"/>
        <v>100</v>
      </c>
      <c r="L409" s="137">
        <f t="shared" si="97"/>
        <v>100</v>
      </c>
    </row>
    <row r="410" spans="1:12" ht="12" customHeight="1">
      <c r="A410" s="269"/>
      <c r="B410" s="270">
        <v>3</v>
      </c>
      <c r="C410" s="271" t="s">
        <v>56</v>
      </c>
      <c r="D410" s="273">
        <f>D411</f>
        <v>2100</v>
      </c>
      <c r="E410" s="216">
        <f>E411</f>
        <v>3450</v>
      </c>
      <c r="F410" s="189">
        <f>F411</f>
        <v>3450</v>
      </c>
      <c r="G410" s="216">
        <f>G411</f>
        <v>3450</v>
      </c>
      <c r="H410" s="216">
        <f>H411</f>
        <v>3450</v>
      </c>
      <c r="I410" s="133">
        <f t="shared" si="93"/>
        <v>164.28571428571428</v>
      </c>
      <c r="J410" s="133">
        <f t="shared" si="95"/>
        <v>100</v>
      </c>
      <c r="K410" s="133">
        <f t="shared" si="96"/>
        <v>100</v>
      </c>
      <c r="L410" s="133">
        <f t="shared" si="97"/>
        <v>100</v>
      </c>
    </row>
    <row r="411" spans="1:12" ht="12" customHeight="1">
      <c r="A411" s="269"/>
      <c r="B411" s="270">
        <v>32</v>
      </c>
      <c r="C411" s="271" t="s">
        <v>57</v>
      </c>
      <c r="D411" s="275">
        <f>SUM(D412:D413)</f>
        <v>2100</v>
      </c>
      <c r="E411" s="232">
        <f>SUM(E412:E413)</f>
        <v>3450</v>
      </c>
      <c r="F411" s="231">
        <f>SUM(F412:F413)</f>
        <v>3450</v>
      </c>
      <c r="G411" s="232">
        <f>SUM(G412:G413)</f>
        <v>3450</v>
      </c>
      <c r="H411" s="232">
        <f>SUM(H412:H413)</f>
        <v>3450</v>
      </c>
      <c r="I411" s="133">
        <f t="shared" si="93"/>
        <v>164.28571428571428</v>
      </c>
      <c r="J411" s="133">
        <f t="shared" si="95"/>
        <v>100</v>
      </c>
      <c r="K411" s="133">
        <f t="shared" si="96"/>
        <v>100</v>
      </c>
      <c r="L411" s="133">
        <f t="shared" si="97"/>
        <v>100</v>
      </c>
    </row>
    <row r="412" spans="1:12" ht="12" customHeight="1">
      <c r="A412" s="269"/>
      <c r="B412" s="281">
        <v>322</v>
      </c>
      <c r="C412" s="283" t="s">
        <v>192</v>
      </c>
      <c r="D412" s="105">
        <v>700</v>
      </c>
      <c r="E412" s="105">
        <v>700</v>
      </c>
      <c r="F412" s="182">
        <f t="shared" ref="F412:H413" si="102">E412</f>
        <v>700</v>
      </c>
      <c r="G412" s="77">
        <f t="shared" si="102"/>
        <v>700</v>
      </c>
      <c r="H412" s="77">
        <f t="shared" si="102"/>
        <v>700</v>
      </c>
      <c r="I412" s="133">
        <f t="shared" si="93"/>
        <v>100</v>
      </c>
      <c r="J412" s="133">
        <f t="shared" si="95"/>
        <v>100</v>
      </c>
      <c r="K412" s="133">
        <f t="shared" si="96"/>
        <v>100</v>
      </c>
      <c r="L412" s="133">
        <f t="shared" si="97"/>
        <v>100</v>
      </c>
    </row>
    <row r="413" spans="1:12" ht="12" customHeight="1">
      <c r="A413" s="269"/>
      <c r="B413" s="281">
        <v>323</v>
      </c>
      <c r="C413" s="283" t="s">
        <v>109</v>
      </c>
      <c r="D413" s="105">
        <v>1400</v>
      </c>
      <c r="E413" s="105">
        <v>2750</v>
      </c>
      <c r="F413" s="182">
        <f t="shared" si="102"/>
        <v>2750</v>
      </c>
      <c r="G413" s="77">
        <f t="shared" si="102"/>
        <v>2750</v>
      </c>
      <c r="H413" s="77">
        <f t="shared" si="102"/>
        <v>2750</v>
      </c>
      <c r="I413" s="133">
        <f t="shared" si="93"/>
        <v>196.42857142857142</v>
      </c>
      <c r="J413" s="133">
        <f t="shared" si="95"/>
        <v>100</v>
      </c>
      <c r="K413" s="133">
        <f t="shared" si="96"/>
        <v>100</v>
      </c>
      <c r="L413" s="133">
        <f t="shared" si="97"/>
        <v>100</v>
      </c>
    </row>
    <row r="414" spans="1:12" ht="12" customHeight="1">
      <c r="A414" s="269"/>
      <c r="B414" s="270">
        <v>38</v>
      </c>
      <c r="C414" s="271" t="s">
        <v>139</v>
      </c>
      <c r="D414" s="94">
        <f>SUM(D415:D415)</f>
        <v>1100</v>
      </c>
      <c r="E414" s="94">
        <f>SUM(E415:E415)</f>
        <v>0</v>
      </c>
      <c r="F414" s="201">
        <f>SUM(F415:F415)</f>
        <v>1000</v>
      </c>
      <c r="G414" s="94">
        <f>SUM(G415:G415)</f>
        <v>1000</v>
      </c>
      <c r="H414" s="94">
        <f>SUM(H415:H415)</f>
        <v>1000</v>
      </c>
      <c r="I414" s="153">
        <f t="shared" si="93"/>
        <v>0</v>
      </c>
      <c r="J414" s="153" t="e">
        <f t="shared" si="95"/>
        <v>#DIV/0!</v>
      </c>
      <c r="K414" s="153">
        <f t="shared" si="96"/>
        <v>100</v>
      </c>
      <c r="L414" s="153">
        <f t="shared" si="97"/>
        <v>100</v>
      </c>
    </row>
    <row r="415" spans="1:12" ht="12" customHeight="1">
      <c r="A415" s="269"/>
      <c r="B415" s="281">
        <v>381</v>
      </c>
      <c r="C415" s="283" t="s">
        <v>30</v>
      </c>
      <c r="D415" s="105">
        <v>1100</v>
      </c>
      <c r="E415" s="105">
        <v>0</v>
      </c>
      <c r="F415" s="182">
        <v>1000</v>
      </c>
      <c r="G415" s="77">
        <f>F415</f>
        <v>1000</v>
      </c>
      <c r="H415" s="77">
        <f>G415</f>
        <v>1000</v>
      </c>
      <c r="I415" s="133">
        <f t="shared" ref="I415:I477" si="103">E415/D415*100</f>
        <v>0</v>
      </c>
      <c r="J415" s="133" t="e">
        <f t="shared" si="95"/>
        <v>#DIV/0!</v>
      </c>
      <c r="K415" s="133">
        <f t="shared" si="96"/>
        <v>100</v>
      </c>
      <c r="L415" s="133">
        <f t="shared" si="97"/>
        <v>100</v>
      </c>
    </row>
    <row r="416" spans="1:12" ht="12" customHeight="1">
      <c r="A416" s="391" t="s">
        <v>187</v>
      </c>
      <c r="B416" s="391"/>
      <c r="C416" s="391"/>
      <c r="D416" s="86">
        <f t="shared" ref="D416:H419" si="104">D417</f>
        <v>3400</v>
      </c>
      <c r="E416" s="86">
        <f t="shared" si="104"/>
        <v>3500</v>
      </c>
      <c r="F416" s="192">
        <f t="shared" si="104"/>
        <v>3500</v>
      </c>
      <c r="G416" s="86">
        <f t="shared" si="104"/>
        <v>3500</v>
      </c>
      <c r="H416" s="86">
        <f t="shared" si="104"/>
        <v>3500</v>
      </c>
      <c r="I416" s="135">
        <f t="shared" si="103"/>
        <v>102.94117647058823</v>
      </c>
      <c r="J416" s="135">
        <f t="shared" si="95"/>
        <v>100</v>
      </c>
      <c r="K416" s="135">
        <f t="shared" si="96"/>
        <v>100</v>
      </c>
      <c r="L416" s="135">
        <f t="shared" si="97"/>
        <v>100</v>
      </c>
    </row>
    <row r="417" spans="1:12" ht="12" customHeight="1">
      <c r="A417" s="393" t="s">
        <v>188</v>
      </c>
      <c r="B417" s="393"/>
      <c r="C417" s="393"/>
      <c r="D417" s="74">
        <f t="shared" si="104"/>
        <v>3400</v>
      </c>
      <c r="E417" s="74">
        <f t="shared" si="104"/>
        <v>3500</v>
      </c>
      <c r="F417" s="179">
        <f t="shared" si="104"/>
        <v>3500</v>
      </c>
      <c r="G417" s="74">
        <f t="shared" si="104"/>
        <v>3500</v>
      </c>
      <c r="H417" s="74">
        <f t="shared" si="104"/>
        <v>3500</v>
      </c>
      <c r="I417" s="136">
        <f t="shared" si="103"/>
        <v>102.94117647058823</v>
      </c>
      <c r="J417" s="136">
        <f t="shared" si="95"/>
        <v>100</v>
      </c>
      <c r="K417" s="136">
        <f t="shared" si="96"/>
        <v>100</v>
      </c>
      <c r="L417" s="136">
        <f t="shared" si="97"/>
        <v>100</v>
      </c>
    </row>
    <row r="418" spans="1:12" ht="12" customHeight="1">
      <c r="A418" s="384" t="s">
        <v>101</v>
      </c>
      <c r="B418" s="385"/>
      <c r="C418" s="385"/>
      <c r="D418" s="75">
        <f t="shared" si="104"/>
        <v>3400</v>
      </c>
      <c r="E418" s="75">
        <f t="shared" si="104"/>
        <v>3500</v>
      </c>
      <c r="F418" s="180">
        <f t="shared" si="104"/>
        <v>3500</v>
      </c>
      <c r="G418" s="75">
        <f t="shared" si="104"/>
        <v>3500</v>
      </c>
      <c r="H418" s="75">
        <f t="shared" si="104"/>
        <v>3500</v>
      </c>
      <c r="I418" s="137">
        <f t="shared" si="103"/>
        <v>102.94117647058823</v>
      </c>
      <c r="J418" s="137">
        <f t="shared" si="95"/>
        <v>100</v>
      </c>
      <c r="K418" s="137">
        <f t="shared" si="96"/>
        <v>100</v>
      </c>
      <c r="L418" s="137">
        <f t="shared" si="97"/>
        <v>100</v>
      </c>
    </row>
    <row r="419" spans="1:12" ht="12" customHeight="1">
      <c r="A419" s="269"/>
      <c r="B419" s="270">
        <v>3</v>
      </c>
      <c r="C419" s="271" t="s">
        <v>56</v>
      </c>
      <c r="D419" s="79">
        <f t="shared" si="104"/>
        <v>3400</v>
      </c>
      <c r="E419" s="79">
        <f t="shared" si="104"/>
        <v>3500</v>
      </c>
      <c r="F419" s="185">
        <f t="shared" si="104"/>
        <v>3500</v>
      </c>
      <c r="G419" s="79">
        <f t="shared" si="104"/>
        <v>3500</v>
      </c>
      <c r="H419" s="79">
        <f t="shared" si="104"/>
        <v>3500</v>
      </c>
      <c r="I419" s="133">
        <f t="shared" si="103"/>
        <v>102.94117647058823</v>
      </c>
      <c r="J419" s="133">
        <f t="shared" si="95"/>
        <v>100</v>
      </c>
      <c r="K419" s="133">
        <f t="shared" si="96"/>
        <v>100</v>
      </c>
      <c r="L419" s="133">
        <f t="shared" si="97"/>
        <v>100</v>
      </c>
    </row>
    <row r="420" spans="1:12" ht="12" customHeight="1">
      <c r="A420" s="269"/>
      <c r="B420" s="270">
        <v>38</v>
      </c>
      <c r="C420" s="271" t="s">
        <v>189</v>
      </c>
      <c r="D420" s="76">
        <f>SUM(D421:D421)</f>
        <v>3400</v>
      </c>
      <c r="E420" s="76">
        <f>SUM(E421:E421)</f>
        <v>3500</v>
      </c>
      <c r="F420" s="181">
        <f>SUM(F421:F421)</f>
        <v>3500</v>
      </c>
      <c r="G420" s="76">
        <f>SUM(G421:G421)</f>
        <v>3500</v>
      </c>
      <c r="H420" s="76">
        <f>SUM(H421:H421)</f>
        <v>3500</v>
      </c>
      <c r="I420" s="133">
        <f t="shared" si="103"/>
        <v>102.94117647058823</v>
      </c>
      <c r="J420" s="133">
        <f t="shared" si="95"/>
        <v>100</v>
      </c>
      <c r="K420" s="133">
        <f t="shared" si="96"/>
        <v>100</v>
      </c>
      <c r="L420" s="133">
        <f t="shared" si="97"/>
        <v>100</v>
      </c>
    </row>
    <row r="421" spans="1:12" ht="12" customHeight="1">
      <c r="A421" s="269"/>
      <c r="B421" s="281">
        <v>381</v>
      </c>
      <c r="C421" s="283" t="s">
        <v>30</v>
      </c>
      <c r="D421" s="105">
        <v>3400</v>
      </c>
      <c r="E421" s="105">
        <v>3500</v>
      </c>
      <c r="F421" s="182">
        <f>E421</f>
        <v>3500</v>
      </c>
      <c r="G421" s="77">
        <f>F421</f>
        <v>3500</v>
      </c>
      <c r="H421" s="77">
        <f>G421</f>
        <v>3500</v>
      </c>
      <c r="I421" s="133">
        <f t="shared" si="103"/>
        <v>102.94117647058823</v>
      </c>
      <c r="J421" s="133">
        <f t="shared" si="95"/>
        <v>100</v>
      </c>
      <c r="K421" s="133">
        <f t="shared" si="96"/>
        <v>100</v>
      </c>
      <c r="L421" s="133">
        <f t="shared" si="97"/>
        <v>100</v>
      </c>
    </row>
    <row r="422" spans="1:12" ht="12" customHeight="1">
      <c r="A422" s="389" t="s">
        <v>110</v>
      </c>
      <c r="B422" s="389"/>
      <c r="C422" s="389"/>
      <c r="D422" s="88">
        <f>D423</f>
        <v>175600</v>
      </c>
      <c r="E422" s="80">
        <f>E423</f>
        <v>367920</v>
      </c>
      <c r="F422" s="305">
        <f>F423</f>
        <v>396966</v>
      </c>
      <c r="G422" s="80">
        <f>G423</f>
        <v>413401.3</v>
      </c>
      <c r="H422" s="80">
        <f>H423</f>
        <v>428207</v>
      </c>
      <c r="I422" s="140">
        <f t="shared" si="103"/>
        <v>209.52164009111618</v>
      </c>
      <c r="J422" s="140">
        <f t="shared" si="95"/>
        <v>107.89465101108937</v>
      </c>
      <c r="K422" s="140">
        <f t="shared" si="96"/>
        <v>104.14022863419032</v>
      </c>
      <c r="L422" s="140">
        <f t="shared" si="97"/>
        <v>103.58143527850541</v>
      </c>
    </row>
    <row r="423" spans="1:12" ht="12" customHeight="1">
      <c r="A423" s="371" t="s">
        <v>186</v>
      </c>
      <c r="B423" s="371"/>
      <c r="C423" s="371"/>
      <c r="D423" s="72">
        <f>SUM(D424,D433,D439,D445,D451,D457)</f>
        <v>175600</v>
      </c>
      <c r="E423" s="72">
        <f>SUM(E424,E433,E439,E445,E451,E457)</f>
        <v>367920</v>
      </c>
      <c r="F423" s="177">
        <f>SUM(F424,F433,F439,F445,F451,F457)</f>
        <v>396966</v>
      </c>
      <c r="G423" s="72">
        <f>SUM(G424,G433,G439,G445,G451,G457)</f>
        <v>413401.3</v>
      </c>
      <c r="H423" s="72">
        <f>SUM(H424,H433,H439,H445,H451,H457)</f>
        <v>428207</v>
      </c>
      <c r="I423" s="134">
        <f t="shared" si="103"/>
        <v>209.52164009111618</v>
      </c>
      <c r="J423" s="134">
        <f t="shared" si="95"/>
        <v>107.89465101108937</v>
      </c>
      <c r="K423" s="134">
        <f t="shared" si="96"/>
        <v>104.14022863419032</v>
      </c>
      <c r="L423" s="134">
        <f t="shared" si="97"/>
        <v>103.58143527850541</v>
      </c>
    </row>
    <row r="424" spans="1:12" ht="12" customHeight="1">
      <c r="A424" s="374" t="s">
        <v>111</v>
      </c>
      <c r="B424" s="374"/>
      <c r="C424" s="374"/>
      <c r="D424" s="86">
        <f>D425</f>
        <v>18900</v>
      </c>
      <c r="E424" s="86">
        <f>E425</f>
        <v>23000</v>
      </c>
      <c r="F424" s="192">
        <f>F425</f>
        <v>36500</v>
      </c>
      <c r="G424" s="86">
        <f>G425</f>
        <v>37400</v>
      </c>
      <c r="H424" s="86">
        <f>H425</f>
        <v>38250</v>
      </c>
      <c r="I424" s="135">
        <f t="shared" si="103"/>
        <v>121.6931216931217</v>
      </c>
      <c r="J424" s="135">
        <f t="shared" si="95"/>
        <v>158.69565217391303</v>
      </c>
      <c r="K424" s="135">
        <f t="shared" si="96"/>
        <v>102.46575342465754</v>
      </c>
      <c r="L424" s="135">
        <f t="shared" si="97"/>
        <v>102.27272727272727</v>
      </c>
    </row>
    <row r="425" spans="1:12" ht="12" customHeight="1">
      <c r="A425" s="375" t="s">
        <v>178</v>
      </c>
      <c r="B425" s="375"/>
      <c r="C425" s="375"/>
      <c r="D425" s="74">
        <f>D428</f>
        <v>18900</v>
      </c>
      <c r="E425" s="74">
        <f>E428</f>
        <v>23000</v>
      </c>
      <c r="F425" s="179">
        <f>F428</f>
        <v>36500</v>
      </c>
      <c r="G425" s="74">
        <f>G428</f>
        <v>37400</v>
      </c>
      <c r="H425" s="74">
        <f>H428</f>
        <v>38250</v>
      </c>
      <c r="I425" s="136">
        <f t="shared" si="103"/>
        <v>121.6931216931217</v>
      </c>
      <c r="J425" s="136">
        <f t="shared" si="95"/>
        <v>158.69565217391303</v>
      </c>
      <c r="K425" s="136">
        <f t="shared" si="96"/>
        <v>102.46575342465754</v>
      </c>
      <c r="L425" s="136">
        <f t="shared" si="97"/>
        <v>102.27272727272727</v>
      </c>
    </row>
    <row r="426" spans="1:12" ht="12" customHeight="1">
      <c r="A426" s="384" t="s">
        <v>101</v>
      </c>
      <c r="B426" s="385"/>
      <c r="C426" s="385"/>
      <c r="D426" s="75">
        <v>3400</v>
      </c>
      <c r="E426" s="75">
        <v>5500</v>
      </c>
      <c r="F426" s="180">
        <v>9500</v>
      </c>
      <c r="G426" s="75">
        <v>10250</v>
      </c>
      <c r="H426" s="75">
        <v>10250</v>
      </c>
      <c r="I426" s="137">
        <f t="shared" si="103"/>
        <v>161.76470588235296</v>
      </c>
      <c r="J426" s="137">
        <f t="shared" si="95"/>
        <v>172.72727272727272</v>
      </c>
      <c r="K426" s="137">
        <f t="shared" si="96"/>
        <v>107.89473684210526</v>
      </c>
      <c r="L426" s="137">
        <f t="shared" si="97"/>
        <v>100</v>
      </c>
    </row>
    <row r="427" spans="1:12" ht="12" customHeight="1">
      <c r="A427" s="387" t="s">
        <v>67</v>
      </c>
      <c r="B427" s="387"/>
      <c r="C427" s="387"/>
      <c r="D427" s="75">
        <v>15500</v>
      </c>
      <c r="E427" s="75">
        <v>17500</v>
      </c>
      <c r="F427" s="180">
        <v>35000</v>
      </c>
      <c r="G427" s="75">
        <v>35000</v>
      </c>
      <c r="H427" s="75">
        <v>35000</v>
      </c>
      <c r="I427" s="137">
        <f t="shared" si="103"/>
        <v>112.90322580645163</v>
      </c>
      <c r="J427" s="137">
        <f t="shared" si="95"/>
        <v>200</v>
      </c>
      <c r="K427" s="137">
        <f t="shared" si="96"/>
        <v>100</v>
      </c>
      <c r="L427" s="137">
        <f t="shared" si="97"/>
        <v>100</v>
      </c>
    </row>
    <row r="428" spans="1:12" ht="12" customHeight="1">
      <c r="A428" s="269"/>
      <c r="B428" s="270">
        <v>3</v>
      </c>
      <c r="C428" s="271" t="s">
        <v>56</v>
      </c>
      <c r="D428" s="79">
        <f>SUM(D429,D431)</f>
        <v>18900</v>
      </c>
      <c r="E428" s="79">
        <f>SUM(E429,E431)</f>
        <v>23000</v>
      </c>
      <c r="F428" s="185">
        <f>SUM(F429,F431)</f>
        <v>36500</v>
      </c>
      <c r="G428" s="79">
        <f>SUM(G429,G431)</f>
        <v>37400</v>
      </c>
      <c r="H428" s="79">
        <f>SUM(H429,H431)</f>
        <v>38250</v>
      </c>
      <c r="I428" s="133">
        <f t="shared" si="103"/>
        <v>121.6931216931217</v>
      </c>
      <c r="J428" s="133">
        <f t="shared" si="95"/>
        <v>158.69565217391303</v>
      </c>
      <c r="K428" s="133">
        <f t="shared" si="96"/>
        <v>102.46575342465754</v>
      </c>
      <c r="L428" s="133">
        <f t="shared" si="97"/>
        <v>102.27272727272727</v>
      </c>
    </row>
    <row r="429" spans="1:12" ht="12" customHeight="1">
      <c r="A429" s="269"/>
      <c r="B429" s="270">
        <v>37</v>
      </c>
      <c r="C429" s="271" t="s">
        <v>98</v>
      </c>
      <c r="D429" s="76">
        <f>SUM(D430:D430)</f>
        <v>17500</v>
      </c>
      <c r="E429" s="76">
        <f>SUM(E430:E430)</f>
        <v>22000</v>
      </c>
      <c r="F429" s="181">
        <f>SUM(F430:F430)</f>
        <v>35500</v>
      </c>
      <c r="G429" s="76">
        <f>SUM(G430:G430)</f>
        <v>36400</v>
      </c>
      <c r="H429" s="76">
        <f>SUM(H430:H430)</f>
        <v>37250</v>
      </c>
      <c r="I429" s="133">
        <f t="shared" si="103"/>
        <v>125.71428571428571</v>
      </c>
      <c r="J429" s="133">
        <f t="shared" si="95"/>
        <v>161.36363636363635</v>
      </c>
      <c r="K429" s="133">
        <f t="shared" si="96"/>
        <v>102.53521126760563</v>
      </c>
      <c r="L429" s="133">
        <f t="shared" si="97"/>
        <v>102.33516483516483</v>
      </c>
    </row>
    <row r="430" spans="1:12" ht="12" customHeight="1">
      <c r="A430" s="269"/>
      <c r="B430" s="281">
        <v>372</v>
      </c>
      <c r="C430" s="283" t="s">
        <v>247</v>
      </c>
      <c r="D430" s="105">
        <v>17500</v>
      </c>
      <c r="E430" s="105">
        <v>22000</v>
      </c>
      <c r="F430" s="182">
        <v>35500</v>
      </c>
      <c r="G430" s="77">
        <v>36400</v>
      </c>
      <c r="H430" s="77">
        <v>37250</v>
      </c>
      <c r="I430" s="133">
        <f t="shared" si="103"/>
        <v>125.71428571428571</v>
      </c>
      <c r="J430" s="133">
        <f t="shared" ref="J430:J477" si="105">F430/E430*100</f>
        <v>161.36363636363635</v>
      </c>
      <c r="K430" s="133">
        <f t="shared" ref="K430:K477" si="106">G430/F430*100</f>
        <v>102.53521126760563</v>
      </c>
      <c r="L430" s="133">
        <f t="shared" ref="L430:L477" si="107">H430/G430*100</f>
        <v>102.33516483516483</v>
      </c>
    </row>
    <row r="431" spans="1:12" ht="12" customHeight="1">
      <c r="A431" s="269"/>
      <c r="B431" s="290">
        <v>38</v>
      </c>
      <c r="C431" s="283" t="s">
        <v>246</v>
      </c>
      <c r="D431" s="82">
        <f>D432</f>
        <v>1400</v>
      </c>
      <c r="E431" s="82">
        <f>E432</f>
        <v>1000</v>
      </c>
      <c r="F431" s="188">
        <f>F432</f>
        <v>1000</v>
      </c>
      <c r="G431" s="82">
        <f>G432</f>
        <v>1000</v>
      </c>
      <c r="H431" s="82">
        <f>H432</f>
        <v>1000</v>
      </c>
      <c r="I431" s="133">
        <f t="shared" si="103"/>
        <v>71.428571428571431</v>
      </c>
      <c r="J431" s="133">
        <f t="shared" si="105"/>
        <v>100</v>
      </c>
      <c r="K431" s="133">
        <f t="shared" si="106"/>
        <v>100</v>
      </c>
      <c r="L431" s="133">
        <f t="shared" si="107"/>
        <v>100</v>
      </c>
    </row>
    <row r="432" spans="1:12" ht="12" customHeight="1">
      <c r="A432" s="269"/>
      <c r="B432" s="281">
        <v>381</v>
      </c>
      <c r="C432" s="283" t="s">
        <v>30</v>
      </c>
      <c r="D432" s="105">
        <v>1400</v>
      </c>
      <c r="E432" s="105">
        <v>1000</v>
      </c>
      <c r="F432" s="182">
        <f>E432</f>
        <v>1000</v>
      </c>
      <c r="G432" s="77">
        <f>F432</f>
        <v>1000</v>
      </c>
      <c r="H432" s="77">
        <f>G432</f>
        <v>1000</v>
      </c>
      <c r="I432" s="133">
        <f t="shared" si="103"/>
        <v>71.428571428571431</v>
      </c>
      <c r="J432" s="133">
        <f t="shared" si="105"/>
        <v>100</v>
      </c>
      <c r="K432" s="133">
        <f t="shared" si="106"/>
        <v>100</v>
      </c>
      <c r="L432" s="133">
        <f t="shared" si="107"/>
        <v>100</v>
      </c>
    </row>
    <row r="433" spans="1:15" ht="12" customHeight="1">
      <c r="A433" s="374" t="s">
        <v>184</v>
      </c>
      <c r="B433" s="374"/>
      <c r="C433" s="374"/>
      <c r="D433" s="86">
        <f t="shared" ref="D433:H436" si="108">D434</f>
        <v>5400</v>
      </c>
      <c r="E433" s="86">
        <f t="shared" si="108"/>
        <v>4200</v>
      </c>
      <c r="F433" s="192">
        <f t="shared" si="108"/>
        <v>5000</v>
      </c>
      <c r="G433" s="86">
        <f t="shared" si="108"/>
        <v>5100</v>
      </c>
      <c r="H433" s="86">
        <f t="shared" si="108"/>
        <v>5200</v>
      </c>
      <c r="I433" s="135">
        <f t="shared" si="103"/>
        <v>77.777777777777786</v>
      </c>
      <c r="J433" s="135">
        <f t="shared" si="105"/>
        <v>119.04761904761905</v>
      </c>
      <c r="K433" s="135">
        <f t="shared" si="106"/>
        <v>102</v>
      </c>
      <c r="L433" s="135">
        <f t="shared" si="107"/>
        <v>101.96078431372548</v>
      </c>
    </row>
    <row r="434" spans="1:15" ht="12" customHeight="1">
      <c r="A434" s="375" t="s">
        <v>185</v>
      </c>
      <c r="B434" s="375"/>
      <c r="C434" s="375"/>
      <c r="D434" s="74">
        <f t="shared" si="108"/>
        <v>5400</v>
      </c>
      <c r="E434" s="74">
        <f t="shared" si="108"/>
        <v>4200</v>
      </c>
      <c r="F434" s="179">
        <f t="shared" si="108"/>
        <v>5000</v>
      </c>
      <c r="G434" s="74">
        <f t="shared" si="108"/>
        <v>5100</v>
      </c>
      <c r="H434" s="74">
        <f t="shared" si="108"/>
        <v>5200</v>
      </c>
      <c r="I434" s="136">
        <f t="shared" si="103"/>
        <v>77.777777777777786</v>
      </c>
      <c r="J434" s="136">
        <f t="shared" si="105"/>
        <v>119.04761904761905</v>
      </c>
      <c r="K434" s="136">
        <f t="shared" si="106"/>
        <v>102</v>
      </c>
      <c r="L434" s="136">
        <f t="shared" si="107"/>
        <v>101.96078431372548</v>
      </c>
    </row>
    <row r="435" spans="1:15" ht="12" customHeight="1">
      <c r="A435" s="384" t="s">
        <v>101</v>
      </c>
      <c r="B435" s="385"/>
      <c r="C435" s="385"/>
      <c r="D435" s="75">
        <f t="shared" si="108"/>
        <v>5400</v>
      </c>
      <c r="E435" s="75">
        <f t="shared" si="108"/>
        <v>4200</v>
      </c>
      <c r="F435" s="180">
        <f t="shared" si="108"/>
        <v>5000</v>
      </c>
      <c r="G435" s="75">
        <f t="shared" si="108"/>
        <v>5100</v>
      </c>
      <c r="H435" s="75">
        <f t="shared" si="108"/>
        <v>5200</v>
      </c>
      <c r="I435" s="137">
        <f t="shared" si="103"/>
        <v>77.777777777777786</v>
      </c>
      <c r="J435" s="137">
        <f t="shared" si="105"/>
        <v>119.04761904761905</v>
      </c>
      <c r="K435" s="137">
        <f t="shared" si="106"/>
        <v>102</v>
      </c>
      <c r="L435" s="137">
        <f t="shared" si="107"/>
        <v>101.96078431372548</v>
      </c>
    </row>
    <row r="436" spans="1:15" ht="12" customHeight="1">
      <c r="A436" s="269"/>
      <c r="B436" s="270">
        <v>3</v>
      </c>
      <c r="C436" s="271" t="s">
        <v>56</v>
      </c>
      <c r="D436" s="79">
        <f t="shared" si="108"/>
        <v>5400</v>
      </c>
      <c r="E436" s="79">
        <f t="shared" si="108"/>
        <v>4200</v>
      </c>
      <c r="F436" s="185">
        <f t="shared" si="108"/>
        <v>5000</v>
      </c>
      <c r="G436" s="79">
        <f t="shared" si="108"/>
        <v>5100</v>
      </c>
      <c r="H436" s="79">
        <f t="shared" si="108"/>
        <v>5200</v>
      </c>
      <c r="I436" s="133">
        <f t="shared" si="103"/>
        <v>77.777777777777786</v>
      </c>
      <c r="J436" s="133">
        <f t="shared" si="105"/>
        <v>119.04761904761905</v>
      </c>
      <c r="K436" s="133">
        <f t="shared" si="106"/>
        <v>102</v>
      </c>
      <c r="L436" s="133">
        <f t="shared" si="107"/>
        <v>101.96078431372548</v>
      </c>
    </row>
    <row r="437" spans="1:15" ht="12" customHeight="1">
      <c r="A437" s="269"/>
      <c r="B437" s="270">
        <v>37</v>
      </c>
      <c r="C437" s="271" t="s">
        <v>98</v>
      </c>
      <c r="D437" s="76">
        <f>SUM(D438:D438)</f>
        <v>5400</v>
      </c>
      <c r="E437" s="76">
        <f>SUM(E438:E438)</f>
        <v>4200</v>
      </c>
      <c r="F437" s="181">
        <f>SUM(F438:F438)</f>
        <v>5000</v>
      </c>
      <c r="G437" s="76">
        <f>SUM(G438:G438)</f>
        <v>5100</v>
      </c>
      <c r="H437" s="76">
        <f>SUM(H438:H438)</f>
        <v>5200</v>
      </c>
      <c r="I437" s="133">
        <f t="shared" si="103"/>
        <v>77.777777777777786</v>
      </c>
      <c r="J437" s="133">
        <f t="shared" si="105"/>
        <v>119.04761904761905</v>
      </c>
      <c r="K437" s="133">
        <f t="shared" si="106"/>
        <v>102</v>
      </c>
      <c r="L437" s="133">
        <f t="shared" si="107"/>
        <v>101.96078431372548</v>
      </c>
      <c r="O437" s="359"/>
    </row>
    <row r="438" spans="1:15" ht="12" customHeight="1">
      <c r="A438" s="269"/>
      <c r="B438" s="281">
        <v>372</v>
      </c>
      <c r="C438" s="283" t="s">
        <v>99</v>
      </c>
      <c r="D438" s="105">
        <v>5400</v>
      </c>
      <c r="E438" s="105">
        <v>4200</v>
      </c>
      <c r="F438" s="182">
        <v>5000</v>
      </c>
      <c r="G438" s="77">
        <v>5100</v>
      </c>
      <c r="H438" s="77">
        <v>5200</v>
      </c>
      <c r="I438" s="133">
        <f t="shared" si="103"/>
        <v>77.777777777777786</v>
      </c>
      <c r="J438" s="133">
        <f t="shared" si="105"/>
        <v>119.04761904761905</v>
      </c>
      <c r="K438" s="133">
        <f t="shared" si="106"/>
        <v>102</v>
      </c>
      <c r="L438" s="133">
        <f t="shared" si="107"/>
        <v>101.96078431372548</v>
      </c>
    </row>
    <row r="439" spans="1:15" ht="12" customHeight="1">
      <c r="A439" s="374" t="s">
        <v>183</v>
      </c>
      <c r="B439" s="374"/>
      <c r="C439" s="374"/>
      <c r="D439" s="86">
        <f t="shared" ref="D439:H442" si="109">D440</f>
        <v>4100</v>
      </c>
      <c r="E439" s="86">
        <f t="shared" si="109"/>
        <v>3000</v>
      </c>
      <c r="F439" s="192">
        <f t="shared" si="109"/>
        <v>3000</v>
      </c>
      <c r="G439" s="86">
        <f t="shared" si="109"/>
        <v>3000</v>
      </c>
      <c r="H439" s="86">
        <f t="shared" si="109"/>
        <v>3000</v>
      </c>
      <c r="I439" s="135">
        <f t="shared" si="103"/>
        <v>73.170731707317074</v>
      </c>
      <c r="J439" s="135">
        <f t="shared" si="105"/>
        <v>100</v>
      </c>
      <c r="K439" s="135">
        <f t="shared" si="106"/>
        <v>100</v>
      </c>
      <c r="L439" s="135">
        <f t="shared" si="107"/>
        <v>100</v>
      </c>
    </row>
    <row r="440" spans="1:15" ht="12" customHeight="1">
      <c r="A440" s="375" t="s">
        <v>178</v>
      </c>
      <c r="B440" s="375"/>
      <c r="C440" s="375"/>
      <c r="D440" s="74">
        <f t="shared" si="109"/>
        <v>4100</v>
      </c>
      <c r="E440" s="74">
        <f t="shared" si="109"/>
        <v>3000</v>
      </c>
      <c r="F440" s="179">
        <f t="shared" si="109"/>
        <v>3000</v>
      </c>
      <c r="G440" s="74">
        <f t="shared" si="109"/>
        <v>3000</v>
      </c>
      <c r="H440" s="74">
        <f t="shared" si="109"/>
        <v>3000</v>
      </c>
      <c r="I440" s="136">
        <f t="shared" si="103"/>
        <v>73.170731707317074</v>
      </c>
      <c r="J440" s="136">
        <f t="shared" si="105"/>
        <v>100</v>
      </c>
      <c r="K440" s="136">
        <f t="shared" si="106"/>
        <v>100</v>
      </c>
      <c r="L440" s="136">
        <f t="shared" si="107"/>
        <v>100</v>
      </c>
    </row>
    <row r="441" spans="1:15" ht="12" customHeight="1">
      <c r="A441" s="384" t="s">
        <v>101</v>
      </c>
      <c r="B441" s="385"/>
      <c r="C441" s="385"/>
      <c r="D441" s="75">
        <f t="shared" si="109"/>
        <v>4100</v>
      </c>
      <c r="E441" s="75">
        <f t="shared" si="109"/>
        <v>3000</v>
      </c>
      <c r="F441" s="180">
        <f t="shared" si="109"/>
        <v>3000</v>
      </c>
      <c r="G441" s="75">
        <f t="shared" si="109"/>
        <v>3000</v>
      </c>
      <c r="H441" s="75">
        <f t="shared" si="109"/>
        <v>3000</v>
      </c>
      <c r="I441" s="137">
        <f t="shared" si="103"/>
        <v>73.170731707317074</v>
      </c>
      <c r="J441" s="137">
        <f t="shared" si="105"/>
        <v>100</v>
      </c>
      <c r="K441" s="137">
        <f t="shared" si="106"/>
        <v>100</v>
      </c>
      <c r="L441" s="137">
        <f t="shared" si="107"/>
        <v>100</v>
      </c>
    </row>
    <row r="442" spans="1:15" ht="12" customHeight="1">
      <c r="A442" s="269"/>
      <c r="B442" s="270">
        <v>3</v>
      </c>
      <c r="C442" s="271" t="s">
        <v>56</v>
      </c>
      <c r="D442" s="79">
        <f t="shared" si="109"/>
        <v>4100</v>
      </c>
      <c r="E442" s="79">
        <f t="shared" si="109"/>
        <v>3000</v>
      </c>
      <c r="F442" s="185">
        <f t="shared" si="109"/>
        <v>3000</v>
      </c>
      <c r="G442" s="79">
        <f t="shared" si="109"/>
        <v>3000</v>
      </c>
      <c r="H442" s="79">
        <f t="shared" si="109"/>
        <v>3000</v>
      </c>
      <c r="I442" s="133">
        <f t="shared" si="103"/>
        <v>73.170731707317074</v>
      </c>
      <c r="J442" s="133">
        <f t="shared" si="105"/>
        <v>100</v>
      </c>
      <c r="K442" s="133">
        <f t="shared" si="106"/>
        <v>100</v>
      </c>
      <c r="L442" s="133">
        <f t="shared" si="107"/>
        <v>100</v>
      </c>
    </row>
    <row r="443" spans="1:15" ht="12" customHeight="1">
      <c r="A443" s="269"/>
      <c r="B443" s="270">
        <v>38</v>
      </c>
      <c r="C443" s="271" t="s">
        <v>139</v>
      </c>
      <c r="D443" s="76">
        <f>SUM(D444:D444)</f>
        <v>4100</v>
      </c>
      <c r="E443" s="76">
        <f>SUM(E444:E444)</f>
        <v>3000</v>
      </c>
      <c r="F443" s="181">
        <f>SUM(F444:F444)</f>
        <v>3000</v>
      </c>
      <c r="G443" s="76">
        <f>SUM(G444:G444)</f>
        <v>3000</v>
      </c>
      <c r="H443" s="76">
        <f>SUM(H444:H444)</f>
        <v>3000</v>
      </c>
      <c r="I443" s="133">
        <f t="shared" si="103"/>
        <v>73.170731707317074</v>
      </c>
      <c r="J443" s="133">
        <f t="shared" si="105"/>
        <v>100</v>
      </c>
      <c r="K443" s="133">
        <f t="shared" si="106"/>
        <v>100</v>
      </c>
      <c r="L443" s="133">
        <f t="shared" si="107"/>
        <v>100</v>
      </c>
    </row>
    <row r="444" spans="1:15" ht="12" customHeight="1">
      <c r="A444" s="269"/>
      <c r="B444" s="281">
        <v>381</v>
      </c>
      <c r="C444" s="283" t="s">
        <v>30</v>
      </c>
      <c r="D444" s="105">
        <v>4100</v>
      </c>
      <c r="E444" s="105">
        <v>3000</v>
      </c>
      <c r="F444" s="182">
        <v>3000</v>
      </c>
      <c r="G444" s="77">
        <v>3000</v>
      </c>
      <c r="H444" s="77">
        <v>3000</v>
      </c>
      <c r="I444" s="133">
        <f t="shared" si="103"/>
        <v>73.170731707317074</v>
      </c>
      <c r="J444" s="133">
        <f t="shared" si="105"/>
        <v>100</v>
      </c>
      <c r="K444" s="133">
        <f t="shared" si="106"/>
        <v>100</v>
      </c>
      <c r="L444" s="133">
        <f t="shared" si="107"/>
        <v>100</v>
      </c>
    </row>
    <row r="445" spans="1:15" ht="12" customHeight="1">
      <c r="A445" s="391" t="s">
        <v>177</v>
      </c>
      <c r="B445" s="391"/>
      <c r="C445" s="391"/>
      <c r="D445" s="86">
        <f t="shared" ref="D445:H448" si="110">D446</f>
        <v>2000</v>
      </c>
      <c r="E445" s="86">
        <f t="shared" si="110"/>
        <v>600</v>
      </c>
      <c r="F445" s="192">
        <f t="shared" si="110"/>
        <v>1000</v>
      </c>
      <c r="G445" s="86">
        <f t="shared" si="110"/>
        <v>1000</v>
      </c>
      <c r="H445" s="86">
        <f t="shared" si="110"/>
        <v>1000</v>
      </c>
      <c r="I445" s="135">
        <f t="shared" si="103"/>
        <v>30</v>
      </c>
      <c r="J445" s="135">
        <f t="shared" si="105"/>
        <v>166.66666666666669</v>
      </c>
      <c r="K445" s="135">
        <f t="shared" si="106"/>
        <v>100</v>
      </c>
      <c r="L445" s="135">
        <f t="shared" si="107"/>
        <v>100</v>
      </c>
    </row>
    <row r="446" spans="1:15" ht="12" customHeight="1">
      <c r="A446" s="375" t="s">
        <v>178</v>
      </c>
      <c r="B446" s="375"/>
      <c r="C446" s="375"/>
      <c r="D446" s="74">
        <f t="shared" si="110"/>
        <v>2000</v>
      </c>
      <c r="E446" s="74">
        <f t="shared" si="110"/>
        <v>600</v>
      </c>
      <c r="F446" s="179">
        <f t="shared" si="110"/>
        <v>1000</v>
      </c>
      <c r="G446" s="74">
        <f t="shared" si="110"/>
        <v>1000</v>
      </c>
      <c r="H446" s="74">
        <f t="shared" si="110"/>
        <v>1000</v>
      </c>
      <c r="I446" s="136">
        <f t="shared" si="103"/>
        <v>30</v>
      </c>
      <c r="J446" s="136">
        <f t="shared" si="105"/>
        <v>166.66666666666669</v>
      </c>
      <c r="K446" s="136">
        <f t="shared" si="106"/>
        <v>100</v>
      </c>
      <c r="L446" s="136">
        <f t="shared" si="107"/>
        <v>100</v>
      </c>
    </row>
    <row r="447" spans="1:15" ht="12" customHeight="1">
      <c r="A447" s="384" t="s">
        <v>101</v>
      </c>
      <c r="B447" s="385"/>
      <c r="C447" s="385"/>
      <c r="D447" s="75">
        <f t="shared" si="110"/>
        <v>2000</v>
      </c>
      <c r="E447" s="75">
        <f t="shared" si="110"/>
        <v>600</v>
      </c>
      <c r="F447" s="180">
        <f t="shared" si="110"/>
        <v>1000</v>
      </c>
      <c r="G447" s="75">
        <f t="shared" si="110"/>
        <v>1000</v>
      </c>
      <c r="H447" s="75">
        <f t="shared" si="110"/>
        <v>1000</v>
      </c>
      <c r="I447" s="137">
        <f t="shared" si="103"/>
        <v>30</v>
      </c>
      <c r="J447" s="137">
        <f t="shared" si="105"/>
        <v>166.66666666666669</v>
      </c>
      <c r="K447" s="137">
        <f t="shared" si="106"/>
        <v>100</v>
      </c>
      <c r="L447" s="137">
        <f t="shared" si="107"/>
        <v>100</v>
      </c>
    </row>
    <row r="448" spans="1:15" ht="12" customHeight="1">
      <c r="A448" s="269"/>
      <c r="B448" s="270">
        <v>3</v>
      </c>
      <c r="C448" s="271" t="s">
        <v>56</v>
      </c>
      <c r="D448" s="79">
        <f t="shared" si="110"/>
        <v>2000</v>
      </c>
      <c r="E448" s="79">
        <f t="shared" si="110"/>
        <v>600</v>
      </c>
      <c r="F448" s="185">
        <f t="shared" si="110"/>
        <v>1000</v>
      </c>
      <c r="G448" s="79">
        <f t="shared" si="110"/>
        <v>1000</v>
      </c>
      <c r="H448" s="79">
        <f t="shared" si="110"/>
        <v>1000</v>
      </c>
      <c r="I448" s="133">
        <f t="shared" si="103"/>
        <v>30</v>
      </c>
      <c r="J448" s="133">
        <f t="shared" si="105"/>
        <v>166.66666666666669</v>
      </c>
      <c r="K448" s="133">
        <f t="shared" si="106"/>
        <v>100</v>
      </c>
      <c r="L448" s="133">
        <f t="shared" si="107"/>
        <v>100</v>
      </c>
    </row>
    <row r="449" spans="1:12" ht="12" customHeight="1">
      <c r="A449" s="269"/>
      <c r="B449" s="270">
        <v>37</v>
      </c>
      <c r="C449" s="271" t="s">
        <v>98</v>
      </c>
      <c r="D449" s="76">
        <f>SUM(D450:D450)</f>
        <v>2000</v>
      </c>
      <c r="E449" s="76">
        <f>SUM(E450:E450)</f>
        <v>600</v>
      </c>
      <c r="F449" s="181">
        <f>SUM(F450:F450)</f>
        <v>1000</v>
      </c>
      <c r="G449" s="76">
        <f>SUM(G450:G450)</f>
        <v>1000</v>
      </c>
      <c r="H449" s="76">
        <f>SUM(H450:H450)</f>
        <v>1000</v>
      </c>
      <c r="I449" s="133">
        <f t="shared" si="103"/>
        <v>30</v>
      </c>
      <c r="J449" s="133">
        <f t="shared" si="105"/>
        <v>166.66666666666669</v>
      </c>
      <c r="K449" s="133">
        <f t="shared" si="106"/>
        <v>100</v>
      </c>
      <c r="L449" s="133">
        <f t="shared" si="107"/>
        <v>100</v>
      </c>
    </row>
    <row r="450" spans="1:12" ht="12" customHeight="1">
      <c r="A450" s="269"/>
      <c r="B450" s="281">
        <v>372</v>
      </c>
      <c r="C450" s="283" t="s">
        <v>99</v>
      </c>
      <c r="D450" s="105">
        <v>2000</v>
      </c>
      <c r="E450" s="105">
        <v>600</v>
      </c>
      <c r="F450" s="182">
        <v>1000</v>
      </c>
      <c r="G450" s="77">
        <f>F450</f>
        <v>1000</v>
      </c>
      <c r="H450" s="77">
        <f>G450</f>
        <v>1000</v>
      </c>
      <c r="I450" s="133">
        <f t="shared" si="103"/>
        <v>30</v>
      </c>
      <c r="J450" s="133">
        <f t="shared" si="105"/>
        <v>166.66666666666669</v>
      </c>
      <c r="K450" s="133">
        <f t="shared" si="106"/>
        <v>100</v>
      </c>
      <c r="L450" s="133">
        <f t="shared" si="107"/>
        <v>100</v>
      </c>
    </row>
    <row r="451" spans="1:12" ht="12" customHeight="1">
      <c r="A451" s="374" t="s">
        <v>112</v>
      </c>
      <c r="B451" s="374"/>
      <c r="C451" s="374"/>
      <c r="D451" s="86">
        <f>D452</f>
        <v>60100</v>
      </c>
      <c r="E451" s="86">
        <f>E452</f>
        <v>60100</v>
      </c>
      <c r="F451" s="192">
        <f>F452</f>
        <v>60100</v>
      </c>
      <c r="G451" s="86">
        <f>G452</f>
        <v>60100</v>
      </c>
      <c r="H451" s="86">
        <f>H452</f>
        <v>60100</v>
      </c>
      <c r="I451" s="135">
        <f t="shared" si="103"/>
        <v>100</v>
      </c>
      <c r="J451" s="135">
        <f t="shared" si="105"/>
        <v>100</v>
      </c>
      <c r="K451" s="135">
        <f t="shared" si="106"/>
        <v>100</v>
      </c>
      <c r="L451" s="135">
        <f t="shared" si="107"/>
        <v>100</v>
      </c>
    </row>
    <row r="452" spans="1:12" ht="12" customHeight="1">
      <c r="A452" s="375" t="s">
        <v>178</v>
      </c>
      <c r="B452" s="375"/>
      <c r="C452" s="375"/>
      <c r="D452" s="74">
        <f>D454</f>
        <v>60100</v>
      </c>
      <c r="E452" s="74">
        <f>E454</f>
        <v>60100</v>
      </c>
      <c r="F452" s="179">
        <f>F454</f>
        <v>60100</v>
      </c>
      <c r="G452" s="74">
        <f>G454</f>
        <v>60100</v>
      </c>
      <c r="H452" s="74">
        <f>H454</f>
        <v>60100</v>
      </c>
      <c r="I452" s="136">
        <f t="shared" si="103"/>
        <v>100</v>
      </c>
      <c r="J452" s="136">
        <f t="shared" si="105"/>
        <v>100</v>
      </c>
      <c r="K452" s="136">
        <f t="shared" si="106"/>
        <v>100</v>
      </c>
      <c r="L452" s="136">
        <f t="shared" si="107"/>
        <v>100</v>
      </c>
    </row>
    <row r="453" spans="1:12" ht="12" customHeight="1">
      <c r="A453" s="384" t="s">
        <v>101</v>
      </c>
      <c r="B453" s="385"/>
      <c r="C453" s="385"/>
      <c r="D453" s="75">
        <f t="shared" ref="D453:H454" si="111">D454</f>
        <v>60100</v>
      </c>
      <c r="E453" s="75">
        <f t="shared" si="111"/>
        <v>60100</v>
      </c>
      <c r="F453" s="180">
        <f t="shared" si="111"/>
        <v>60100</v>
      </c>
      <c r="G453" s="75">
        <f t="shared" si="111"/>
        <v>60100</v>
      </c>
      <c r="H453" s="75">
        <f t="shared" si="111"/>
        <v>60100</v>
      </c>
      <c r="I453" s="137">
        <f t="shared" si="103"/>
        <v>100</v>
      </c>
      <c r="J453" s="137">
        <f t="shared" si="105"/>
        <v>100</v>
      </c>
      <c r="K453" s="137">
        <f t="shared" si="106"/>
        <v>100</v>
      </c>
      <c r="L453" s="137">
        <f t="shared" si="107"/>
        <v>100</v>
      </c>
    </row>
    <row r="454" spans="1:12" ht="12" customHeight="1">
      <c r="A454" s="269"/>
      <c r="B454" s="270">
        <v>3</v>
      </c>
      <c r="C454" s="271" t="s">
        <v>56</v>
      </c>
      <c r="D454" s="79">
        <f t="shared" si="111"/>
        <v>60100</v>
      </c>
      <c r="E454" s="79">
        <f t="shared" si="111"/>
        <v>60100</v>
      </c>
      <c r="F454" s="185">
        <f t="shared" si="111"/>
        <v>60100</v>
      </c>
      <c r="G454" s="79">
        <f t="shared" si="111"/>
        <v>60100</v>
      </c>
      <c r="H454" s="79">
        <f t="shared" si="111"/>
        <v>60100</v>
      </c>
      <c r="I454" s="133">
        <f t="shared" si="103"/>
        <v>100</v>
      </c>
      <c r="J454" s="133">
        <f t="shared" si="105"/>
        <v>100</v>
      </c>
      <c r="K454" s="133">
        <f t="shared" si="106"/>
        <v>100</v>
      </c>
      <c r="L454" s="133">
        <f t="shared" si="107"/>
        <v>100</v>
      </c>
    </row>
    <row r="455" spans="1:12" ht="12" customHeight="1">
      <c r="A455" s="269"/>
      <c r="B455" s="270">
        <v>37</v>
      </c>
      <c r="C455" s="271" t="s">
        <v>173</v>
      </c>
      <c r="D455" s="76">
        <f>SUM(D456:D456)</f>
        <v>60100</v>
      </c>
      <c r="E455" s="76">
        <f>SUM(E456:E456)</f>
        <v>60100</v>
      </c>
      <c r="F455" s="181">
        <f>SUM(F456:F456)</f>
        <v>60100</v>
      </c>
      <c r="G455" s="76">
        <f>SUM(G456:G456)</f>
        <v>60100</v>
      </c>
      <c r="H455" s="76">
        <f>SUM(H456:H456)</f>
        <v>60100</v>
      </c>
      <c r="I455" s="133">
        <f t="shared" si="103"/>
        <v>100</v>
      </c>
      <c r="J455" s="133">
        <f t="shared" si="105"/>
        <v>100</v>
      </c>
      <c r="K455" s="133">
        <f t="shared" si="106"/>
        <v>100</v>
      </c>
      <c r="L455" s="133">
        <f t="shared" si="107"/>
        <v>100</v>
      </c>
    </row>
    <row r="456" spans="1:12" ht="12" customHeight="1">
      <c r="A456" s="269"/>
      <c r="B456" s="281">
        <v>372</v>
      </c>
      <c r="C456" s="283" t="s">
        <v>99</v>
      </c>
      <c r="D456" s="105">
        <v>60100</v>
      </c>
      <c r="E456" s="105">
        <v>60100</v>
      </c>
      <c r="F456" s="182">
        <f>E456</f>
        <v>60100</v>
      </c>
      <c r="G456" s="77">
        <f>F456</f>
        <v>60100</v>
      </c>
      <c r="H456" s="77">
        <f>G456</f>
        <v>60100</v>
      </c>
      <c r="I456" s="133">
        <f t="shared" si="103"/>
        <v>100</v>
      </c>
      <c r="J456" s="133">
        <f t="shared" si="105"/>
        <v>100</v>
      </c>
      <c r="K456" s="133">
        <f t="shared" si="106"/>
        <v>100</v>
      </c>
      <c r="L456" s="133">
        <f t="shared" si="107"/>
        <v>100</v>
      </c>
    </row>
    <row r="457" spans="1:12" ht="12" customHeight="1">
      <c r="A457" s="374" t="s">
        <v>113</v>
      </c>
      <c r="B457" s="374"/>
      <c r="C457" s="374"/>
      <c r="D457" s="86">
        <f>D458</f>
        <v>85100</v>
      </c>
      <c r="E457" s="86">
        <f>E458</f>
        <v>277020</v>
      </c>
      <c r="F457" s="192">
        <f>F458</f>
        <v>291366</v>
      </c>
      <c r="G457" s="86">
        <f>G458</f>
        <v>306801.3</v>
      </c>
      <c r="H457" s="86">
        <f>H458</f>
        <v>320657</v>
      </c>
      <c r="I457" s="135">
        <f t="shared" si="103"/>
        <v>325.52291421856643</v>
      </c>
      <c r="J457" s="135">
        <f t="shared" si="105"/>
        <v>105.17868745938921</v>
      </c>
      <c r="K457" s="135">
        <f t="shared" si="106"/>
        <v>105.29756388871728</v>
      </c>
      <c r="L457" s="135">
        <f t="shared" si="107"/>
        <v>104.51618034213024</v>
      </c>
    </row>
    <row r="458" spans="1:12" ht="12" customHeight="1">
      <c r="A458" s="375" t="s">
        <v>178</v>
      </c>
      <c r="B458" s="375"/>
      <c r="C458" s="375"/>
      <c r="D458" s="74">
        <f>D461</f>
        <v>85100</v>
      </c>
      <c r="E458" s="74">
        <f>E461</f>
        <v>277020</v>
      </c>
      <c r="F458" s="179">
        <f>F461</f>
        <v>291366</v>
      </c>
      <c r="G458" s="74">
        <f>G461</f>
        <v>306801.3</v>
      </c>
      <c r="H458" s="74">
        <f>H461</f>
        <v>320657</v>
      </c>
      <c r="I458" s="136">
        <f t="shared" si="103"/>
        <v>325.52291421856643</v>
      </c>
      <c r="J458" s="136">
        <f t="shared" si="105"/>
        <v>105.17868745938921</v>
      </c>
      <c r="K458" s="136">
        <f t="shared" si="106"/>
        <v>105.29756388871728</v>
      </c>
      <c r="L458" s="136">
        <f t="shared" si="107"/>
        <v>104.51618034213024</v>
      </c>
    </row>
    <row r="459" spans="1:12" ht="12" customHeight="1">
      <c r="A459" s="384" t="s">
        <v>101</v>
      </c>
      <c r="B459" s="385"/>
      <c r="C459" s="385"/>
      <c r="D459" s="75">
        <f>SUM(D457-D460)</f>
        <v>-23940</v>
      </c>
      <c r="E459" s="75">
        <f>SUM(E457-E460)</f>
        <v>167980</v>
      </c>
      <c r="F459" s="180">
        <f>SUM(F457-F460)</f>
        <v>182326</v>
      </c>
      <c r="G459" s="75">
        <f>SUM(G457-G460)</f>
        <v>197761.3</v>
      </c>
      <c r="H459" s="75">
        <f>SUM(H457-H460)</f>
        <v>211617</v>
      </c>
      <c r="I459" s="137">
        <f t="shared" si="103"/>
        <v>-701.67084377610695</v>
      </c>
      <c r="J459" s="137">
        <f t="shared" si="105"/>
        <v>108.5403024169544</v>
      </c>
      <c r="K459" s="137">
        <f t="shared" si="106"/>
        <v>108.46577010409924</v>
      </c>
      <c r="L459" s="137">
        <f t="shared" si="107"/>
        <v>107.00627473626034</v>
      </c>
    </row>
    <row r="460" spans="1:12" ht="12" customHeight="1">
      <c r="A460" s="382" t="s">
        <v>252</v>
      </c>
      <c r="B460" s="383"/>
      <c r="C460" s="383"/>
      <c r="D460" s="75">
        <v>109040</v>
      </c>
      <c r="E460" s="75">
        <v>109040</v>
      </c>
      <c r="F460" s="180">
        <v>109040</v>
      </c>
      <c r="G460" s="75">
        <v>109040</v>
      </c>
      <c r="H460" s="75">
        <v>109040</v>
      </c>
      <c r="I460" s="137">
        <f t="shared" si="103"/>
        <v>100</v>
      </c>
      <c r="J460" s="137">
        <f t="shared" si="105"/>
        <v>100</v>
      </c>
      <c r="K460" s="137">
        <f t="shared" si="106"/>
        <v>100</v>
      </c>
      <c r="L460" s="137">
        <f t="shared" si="107"/>
        <v>100</v>
      </c>
    </row>
    <row r="461" spans="1:12" ht="12" customHeight="1">
      <c r="A461" s="269"/>
      <c r="B461" s="270">
        <v>3</v>
      </c>
      <c r="C461" s="271" t="s">
        <v>56</v>
      </c>
      <c r="D461" s="79">
        <f>SUM(D462,D466)</f>
        <v>85100</v>
      </c>
      <c r="E461" s="79">
        <f>SUM(E462,E466)</f>
        <v>277020</v>
      </c>
      <c r="F461" s="185">
        <f>SUM(F462,F466)</f>
        <v>291366</v>
      </c>
      <c r="G461" s="79">
        <f>SUM(G462,G466)</f>
        <v>306801.3</v>
      </c>
      <c r="H461" s="79">
        <f>SUM(H462,H466)</f>
        <v>320657</v>
      </c>
      <c r="I461" s="133">
        <f t="shared" si="103"/>
        <v>325.52291421856643</v>
      </c>
      <c r="J461" s="133">
        <f t="shared" si="105"/>
        <v>105.17868745938921</v>
      </c>
      <c r="K461" s="133">
        <f t="shared" si="106"/>
        <v>105.29756388871728</v>
      </c>
      <c r="L461" s="133">
        <f t="shared" si="107"/>
        <v>104.51618034213024</v>
      </c>
    </row>
    <row r="462" spans="1:12" ht="12" customHeight="1">
      <c r="A462" s="269"/>
      <c r="B462" s="270">
        <v>31</v>
      </c>
      <c r="C462" s="271" t="s">
        <v>142</v>
      </c>
      <c r="D462" s="82">
        <f>SUM(D463:D465)</f>
        <v>79600</v>
      </c>
      <c r="E462" s="82">
        <f>SUM(E463:E465)</f>
        <v>258420</v>
      </c>
      <c r="F462" s="188">
        <f>SUM(F463:F465)</f>
        <v>271266</v>
      </c>
      <c r="G462" s="82">
        <f>SUM(G463:G465)</f>
        <v>284751.3</v>
      </c>
      <c r="H462" s="82">
        <f>SUM(H463:H465)</f>
        <v>298607</v>
      </c>
      <c r="I462" s="133">
        <f t="shared" si="103"/>
        <v>324.64824120603015</v>
      </c>
      <c r="J462" s="133">
        <f t="shared" si="105"/>
        <v>104.97097747852334</v>
      </c>
      <c r="K462" s="133">
        <f t="shared" si="106"/>
        <v>104.9712459357236</v>
      </c>
      <c r="L462" s="133">
        <f t="shared" si="107"/>
        <v>104.86589525666786</v>
      </c>
    </row>
    <row r="463" spans="1:12" ht="12" customHeight="1">
      <c r="A463" s="269"/>
      <c r="B463" s="281">
        <v>311</v>
      </c>
      <c r="C463" s="283" t="s">
        <v>143</v>
      </c>
      <c r="D463" s="105">
        <v>68600</v>
      </c>
      <c r="E463" s="105">
        <v>218620</v>
      </c>
      <c r="F463" s="182">
        <v>229551</v>
      </c>
      <c r="G463" s="77">
        <v>241025.55</v>
      </c>
      <c r="H463" s="77">
        <v>253070</v>
      </c>
      <c r="I463" s="133">
        <f t="shared" si="103"/>
        <v>318.68804664723035</v>
      </c>
      <c r="J463" s="133">
        <f t="shared" si="105"/>
        <v>105</v>
      </c>
      <c r="K463" s="133">
        <f t="shared" si="106"/>
        <v>104.99869310087955</v>
      </c>
      <c r="L463" s="133">
        <f t="shared" si="107"/>
        <v>104.99716731276001</v>
      </c>
    </row>
    <row r="464" spans="1:12" ht="12" customHeight="1">
      <c r="A464" s="269"/>
      <c r="B464" s="281">
        <v>312</v>
      </c>
      <c r="C464" s="283" t="s">
        <v>64</v>
      </c>
      <c r="D464" s="105">
        <v>1500</v>
      </c>
      <c r="E464" s="105">
        <v>1500</v>
      </c>
      <c r="F464" s="182">
        <f>E464</f>
        <v>1500</v>
      </c>
      <c r="G464" s="77">
        <f>F464</f>
        <v>1500</v>
      </c>
      <c r="H464" s="77">
        <f>G464</f>
        <v>1500</v>
      </c>
      <c r="I464" s="133">
        <f t="shared" si="103"/>
        <v>100</v>
      </c>
      <c r="J464" s="133">
        <f t="shared" si="105"/>
        <v>100</v>
      </c>
      <c r="K464" s="133">
        <f t="shared" si="106"/>
        <v>100</v>
      </c>
      <c r="L464" s="133">
        <f t="shared" si="107"/>
        <v>100</v>
      </c>
    </row>
    <row r="465" spans="1:12" ht="12" customHeight="1">
      <c r="A465" s="269"/>
      <c r="B465" s="281">
        <v>313</v>
      </c>
      <c r="C465" s="283" t="s">
        <v>28</v>
      </c>
      <c r="D465" s="105">
        <v>9500</v>
      </c>
      <c r="E465" s="105">
        <v>38300</v>
      </c>
      <c r="F465" s="182">
        <v>40215</v>
      </c>
      <c r="G465" s="77">
        <v>42225.75</v>
      </c>
      <c r="H465" s="77">
        <v>44037</v>
      </c>
      <c r="I465" s="133">
        <f t="shared" si="103"/>
        <v>403.15789473684208</v>
      </c>
      <c r="J465" s="133">
        <f t="shared" si="105"/>
        <v>105</v>
      </c>
      <c r="K465" s="133">
        <f t="shared" si="106"/>
        <v>105</v>
      </c>
      <c r="L465" s="133">
        <f t="shared" si="107"/>
        <v>104.28944423722493</v>
      </c>
    </row>
    <row r="466" spans="1:12" ht="12" customHeight="1">
      <c r="A466" s="269"/>
      <c r="B466" s="270">
        <v>32</v>
      </c>
      <c r="C466" s="271" t="s">
        <v>57</v>
      </c>
      <c r="D466" s="79">
        <f>SUM(D467:D469)</f>
        <v>5500</v>
      </c>
      <c r="E466" s="79">
        <f>SUM(E467:E469)</f>
        <v>18600</v>
      </c>
      <c r="F466" s="185">
        <f>SUM(F467:F469)</f>
        <v>20100</v>
      </c>
      <c r="G466" s="79">
        <f>SUM(G467:G469)</f>
        <v>22050</v>
      </c>
      <c r="H466" s="79">
        <f>SUM(H467:H469)</f>
        <v>22050</v>
      </c>
      <c r="I466" s="133">
        <f t="shared" si="103"/>
        <v>338.18181818181819</v>
      </c>
      <c r="J466" s="133">
        <f t="shared" si="105"/>
        <v>108.06451612903226</v>
      </c>
      <c r="K466" s="133">
        <f t="shared" si="106"/>
        <v>109.70149253731343</v>
      </c>
      <c r="L466" s="133">
        <f t="shared" si="107"/>
        <v>100</v>
      </c>
    </row>
    <row r="467" spans="1:12" ht="12" customHeight="1">
      <c r="A467" s="269"/>
      <c r="B467" s="281">
        <v>321</v>
      </c>
      <c r="C467" s="284" t="s">
        <v>65</v>
      </c>
      <c r="D467" s="105">
        <v>1000</v>
      </c>
      <c r="E467" s="105">
        <v>0</v>
      </c>
      <c r="F467" s="182">
        <f>E467</f>
        <v>0</v>
      </c>
      <c r="G467" s="77">
        <f>F467</f>
        <v>0</v>
      </c>
      <c r="H467" s="77">
        <f>G467</f>
        <v>0</v>
      </c>
      <c r="I467" s="133">
        <f t="shared" si="103"/>
        <v>0</v>
      </c>
      <c r="J467" s="133" t="e">
        <f t="shared" si="105"/>
        <v>#DIV/0!</v>
      </c>
      <c r="K467" s="133" t="e">
        <f t="shared" si="106"/>
        <v>#DIV/0!</v>
      </c>
      <c r="L467" s="133" t="e">
        <f t="shared" si="107"/>
        <v>#DIV/0!</v>
      </c>
    </row>
    <row r="468" spans="1:12" ht="12" customHeight="1">
      <c r="A468" s="269"/>
      <c r="B468" s="281">
        <v>322</v>
      </c>
      <c r="C468" s="283" t="s">
        <v>60</v>
      </c>
      <c r="D468" s="105">
        <v>1500</v>
      </c>
      <c r="E468" s="105">
        <v>9100</v>
      </c>
      <c r="F468" s="182">
        <v>10050</v>
      </c>
      <c r="G468" s="77">
        <v>11000</v>
      </c>
      <c r="H468" s="77">
        <v>11000</v>
      </c>
      <c r="I468" s="133">
        <f t="shared" si="103"/>
        <v>606.66666666666663</v>
      </c>
      <c r="J468" s="133">
        <f t="shared" si="105"/>
        <v>110.43956043956045</v>
      </c>
      <c r="K468" s="133">
        <f t="shared" si="106"/>
        <v>109.45273631840794</v>
      </c>
      <c r="L468" s="133">
        <f t="shared" si="107"/>
        <v>100</v>
      </c>
    </row>
    <row r="469" spans="1:12" ht="12" customHeight="1">
      <c r="A469" s="269"/>
      <c r="B469" s="281">
        <v>323</v>
      </c>
      <c r="C469" s="283" t="s">
        <v>58</v>
      </c>
      <c r="D469" s="105">
        <v>3000</v>
      </c>
      <c r="E469" s="105">
        <v>9500</v>
      </c>
      <c r="F469" s="182">
        <v>10050</v>
      </c>
      <c r="G469" s="77">
        <v>11050</v>
      </c>
      <c r="H469" s="77">
        <v>11050</v>
      </c>
      <c r="I469" s="133">
        <f t="shared" si="103"/>
        <v>316.66666666666663</v>
      </c>
      <c r="J469" s="133">
        <f t="shared" si="105"/>
        <v>105.78947368421052</v>
      </c>
      <c r="K469" s="133">
        <f t="shared" si="106"/>
        <v>109.95024875621891</v>
      </c>
      <c r="L469" s="133">
        <f t="shared" si="107"/>
        <v>100</v>
      </c>
    </row>
    <row r="470" spans="1:12" ht="12" customHeight="1">
      <c r="A470" s="397" t="s">
        <v>266</v>
      </c>
      <c r="B470" s="397"/>
      <c r="C470" s="397"/>
      <c r="D470" s="79">
        <f>SUM(D471)</f>
        <v>0</v>
      </c>
      <c r="E470" s="79">
        <f>SUM(E471)</f>
        <v>0</v>
      </c>
      <c r="F470" s="185">
        <f>SUM(F471)</f>
        <v>0</v>
      </c>
      <c r="G470" s="79">
        <f>SUM(G471)</f>
        <v>0</v>
      </c>
      <c r="H470" s="79">
        <f>SUM(H471)</f>
        <v>0</v>
      </c>
      <c r="I470" s="140" t="e">
        <f t="shared" si="103"/>
        <v>#DIV/0!</v>
      </c>
      <c r="J470" s="140" t="e">
        <f t="shared" si="105"/>
        <v>#DIV/0!</v>
      </c>
      <c r="K470" s="140" t="e">
        <f t="shared" si="106"/>
        <v>#DIV/0!</v>
      </c>
      <c r="L470" s="140" t="e">
        <f t="shared" si="107"/>
        <v>#DIV/0!</v>
      </c>
    </row>
    <row r="471" spans="1:12" ht="12" customHeight="1">
      <c r="A471" s="403" t="s">
        <v>170</v>
      </c>
      <c r="B471" s="403"/>
      <c r="C471" s="403"/>
      <c r="D471" s="72">
        <f t="shared" ref="D471:H475" si="112">D472</f>
        <v>0</v>
      </c>
      <c r="E471" s="72">
        <f t="shared" si="112"/>
        <v>0</v>
      </c>
      <c r="F471" s="177">
        <f t="shared" si="112"/>
        <v>0</v>
      </c>
      <c r="G471" s="72">
        <f t="shared" si="112"/>
        <v>0</v>
      </c>
      <c r="H471" s="72">
        <f t="shared" si="112"/>
        <v>0</v>
      </c>
      <c r="I471" s="134" t="e">
        <f t="shared" si="103"/>
        <v>#DIV/0!</v>
      </c>
      <c r="J471" s="134" t="e">
        <f t="shared" si="105"/>
        <v>#DIV/0!</v>
      </c>
      <c r="K471" s="134" t="e">
        <f t="shared" si="106"/>
        <v>#DIV/0!</v>
      </c>
      <c r="L471" s="134" t="e">
        <f t="shared" si="107"/>
        <v>#DIV/0!</v>
      </c>
    </row>
    <row r="472" spans="1:12" ht="12" customHeight="1">
      <c r="A472" s="374" t="s">
        <v>114</v>
      </c>
      <c r="B472" s="374"/>
      <c r="C472" s="374"/>
      <c r="D472" s="73">
        <f t="shared" si="112"/>
        <v>0</v>
      </c>
      <c r="E472" s="73">
        <f t="shared" si="112"/>
        <v>0</v>
      </c>
      <c r="F472" s="178">
        <f t="shared" si="112"/>
        <v>0</v>
      </c>
      <c r="G472" s="73">
        <f t="shared" si="112"/>
        <v>0</v>
      </c>
      <c r="H472" s="73">
        <f t="shared" si="112"/>
        <v>0</v>
      </c>
      <c r="I472" s="135" t="e">
        <f t="shared" si="103"/>
        <v>#DIV/0!</v>
      </c>
      <c r="J472" s="135" t="e">
        <f t="shared" si="105"/>
        <v>#DIV/0!</v>
      </c>
      <c r="K472" s="135" t="e">
        <f t="shared" si="106"/>
        <v>#DIV/0!</v>
      </c>
      <c r="L472" s="135" t="e">
        <f t="shared" si="107"/>
        <v>#DIV/0!</v>
      </c>
    </row>
    <row r="473" spans="1:12" ht="12" customHeight="1">
      <c r="A473" s="404" t="s">
        <v>171</v>
      </c>
      <c r="B473" s="405"/>
      <c r="C473" s="405"/>
      <c r="D473" s="74">
        <f t="shared" si="112"/>
        <v>0</v>
      </c>
      <c r="E473" s="74">
        <f t="shared" si="112"/>
        <v>0</v>
      </c>
      <c r="F473" s="179">
        <f t="shared" si="112"/>
        <v>0</v>
      </c>
      <c r="G473" s="74">
        <f t="shared" si="112"/>
        <v>0</v>
      </c>
      <c r="H473" s="74">
        <f t="shared" si="112"/>
        <v>0</v>
      </c>
      <c r="I473" s="136" t="e">
        <f t="shared" si="103"/>
        <v>#DIV/0!</v>
      </c>
      <c r="J473" s="136" t="e">
        <f t="shared" si="105"/>
        <v>#DIV/0!</v>
      </c>
      <c r="K473" s="136" t="e">
        <f t="shared" si="106"/>
        <v>#DIV/0!</v>
      </c>
      <c r="L473" s="136" t="e">
        <f t="shared" si="107"/>
        <v>#DIV/0!</v>
      </c>
    </row>
    <row r="474" spans="1:12" ht="24" customHeight="1">
      <c r="A474" s="384" t="s">
        <v>101</v>
      </c>
      <c r="B474" s="385"/>
      <c r="C474" s="385"/>
      <c r="D474" s="75">
        <f t="shared" si="112"/>
        <v>0</v>
      </c>
      <c r="E474" s="75">
        <f t="shared" si="112"/>
        <v>0</v>
      </c>
      <c r="F474" s="180">
        <f t="shared" si="112"/>
        <v>0</v>
      </c>
      <c r="G474" s="75">
        <f t="shared" si="112"/>
        <v>0</v>
      </c>
      <c r="H474" s="75">
        <f t="shared" si="112"/>
        <v>0</v>
      </c>
      <c r="I474" s="137" t="e">
        <f t="shared" si="103"/>
        <v>#DIV/0!</v>
      </c>
      <c r="J474" s="137" t="e">
        <f t="shared" si="105"/>
        <v>#DIV/0!</v>
      </c>
      <c r="K474" s="137" t="e">
        <f t="shared" si="106"/>
        <v>#DIV/0!</v>
      </c>
      <c r="L474" s="137" t="e">
        <f t="shared" si="107"/>
        <v>#DIV/0!</v>
      </c>
    </row>
    <row r="475" spans="1:12" ht="12" customHeight="1">
      <c r="A475" s="269"/>
      <c r="B475" s="270">
        <v>4</v>
      </c>
      <c r="C475" s="271" t="s">
        <v>172</v>
      </c>
      <c r="D475" s="79">
        <f t="shared" si="112"/>
        <v>0</v>
      </c>
      <c r="E475" s="79">
        <f t="shared" si="112"/>
        <v>0</v>
      </c>
      <c r="F475" s="185">
        <f t="shared" si="112"/>
        <v>0</v>
      </c>
      <c r="G475" s="79">
        <f t="shared" si="112"/>
        <v>0</v>
      </c>
      <c r="H475" s="79">
        <f t="shared" si="112"/>
        <v>0</v>
      </c>
      <c r="I475" s="133" t="e">
        <f t="shared" si="103"/>
        <v>#DIV/0!</v>
      </c>
      <c r="J475" s="133" t="e">
        <f t="shared" si="105"/>
        <v>#DIV/0!</v>
      </c>
      <c r="K475" s="133" t="e">
        <f t="shared" si="106"/>
        <v>#DIV/0!</v>
      </c>
      <c r="L475" s="133" t="e">
        <f t="shared" si="107"/>
        <v>#DIV/0!</v>
      </c>
    </row>
    <row r="476" spans="1:12" ht="12" customHeight="1">
      <c r="A476" s="293"/>
      <c r="B476" s="294">
        <v>42</v>
      </c>
      <c r="C476" s="291" t="s">
        <v>115</v>
      </c>
      <c r="D476" s="76">
        <f>SUM(D477:D477)</f>
        <v>0</v>
      </c>
      <c r="E476" s="76">
        <f>SUM(E477:E477)</f>
        <v>0</v>
      </c>
      <c r="F476" s="181">
        <f>SUM(F477:F477)</f>
        <v>0</v>
      </c>
      <c r="G476" s="76">
        <f>SUM(G477:G477)</f>
        <v>0</v>
      </c>
      <c r="H476" s="76">
        <f>SUM(H477:H477)</f>
        <v>0</v>
      </c>
      <c r="I476" s="133" t="e">
        <f t="shared" si="103"/>
        <v>#DIV/0!</v>
      </c>
      <c r="J476" s="133" t="e">
        <f t="shared" si="105"/>
        <v>#DIV/0!</v>
      </c>
      <c r="K476" s="133" t="e">
        <f t="shared" si="106"/>
        <v>#DIV/0!</v>
      </c>
      <c r="L476" s="133" t="e">
        <f t="shared" si="107"/>
        <v>#DIV/0!</v>
      </c>
    </row>
    <row r="477" spans="1:12" ht="12" customHeight="1">
      <c r="A477" s="269"/>
      <c r="B477" s="281">
        <v>426</v>
      </c>
      <c r="C477" s="283" t="s">
        <v>39</v>
      </c>
      <c r="D477" s="105">
        <v>0</v>
      </c>
      <c r="E477" s="77">
        <v>0</v>
      </c>
      <c r="F477" s="182">
        <v>0</v>
      </c>
      <c r="G477" s="77">
        <v>0</v>
      </c>
      <c r="H477" s="77">
        <v>0</v>
      </c>
      <c r="I477" s="133" t="e">
        <f t="shared" si="103"/>
        <v>#DIV/0!</v>
      </c>
      <c r="J477" s="133" t="e">
        <f t="shared" si="105"/>
        <v>#DIV/0!</v>
      </c>
      <c r="K477" s="133" t="e">
        <f t="shared" si="106"/>
        <v>#DIV/0!</v>
      </c>
      <c r="L477" s="133" t="e">
        <f t="shared" si="107"/>
        <v>#DIV/0!</v>
      </c>
    </row>
    <row r="478" spans="1:12" ht="12" customHeight="1">
      <c r="A478" s="26"/>
      <c r="B478" s="35"/>
      <c r="C478" s="36"/>
      <c r="D478" s="44"/>
      <c r="E478" s="95"/>
      <c r="F478" s="202"/>
      <c r="G478" s="95"/>
      <c r="H478" s="95"/>
      <c r="I478" s="154"/>
      <c r="J478" s="154"/>
      <c r="K478" s="154"/>
      <c r="L478" s="154"/>
    </row>
    <row r="479" spans="1:12" ht="12" customHeight="1">
      <c r="A479" s="26"/>
      <c r="B479" s="35"/>
      <c r="C479" s="36"/>
      <c r="D479" s="44"/>
      <c r="E479" s="95"/>
      <c r="F479" s="202"/>
      <c r="G479" s="95"/>
      <c r="H479" s="95"/>
      <c r="I479" s="154"/>
      <c r="J479" s="154"/>
      <c r="K479" s="154"/>
      <c r="L479" s="154"/>
    </row>
    <row r="480" spans="1:12" ht="1.5" customHeight="1">
      <c r="A480" s="26"/>
      <c r="B480" s="35"/>
      <c r="C480" s="36"/>
      <c r="D480" s="44"/>
      <c r="E480" s="95"/>
      <c r="F480" s="202"/>
      <c r="G480" s="95"/>
      <c r="H480" s="95"/>
      <c r="I480" s="154"/>
      <c r="J480" s="154"/>
      <c r="K480" s="154"/>
      <c r="L480" s="154"/>
    </row>
    <row r="481" spans="1:12" ht="26.25" customHeight="1">
      <c r="A481" s="406" t="s">
        <v>116</v>
      </c>
      <c r="B481" s="406"/>
      <c r="C481" s="406"/>
      <c r="D481" s="406"/>
      <c r="E481" s="406"/>
      <c r="F481" s="406"/>
      <c r="G481" s="406"/>
      <c r="H481" s="406"/>
      <c r="I481" s="406"/>
      <c r="J481" s="406"/>
      <c r="K481" s="155"/>
      <c r="L481" s="155"/>
    </row>
    <row r="482" spans="1:12" ht="12" customHeight="1">
      <c r="A482" s="37"/>
      <c r="B482" s="37"/>
      <c r="C482" s="37"/>
      <c r="D482" s="44"/>
      <c r="E482" s="96"/>
      <c r="F482" s="203"/>
      <c r="G482" s="96"/>
      <c r="H482" s="96"/>
      <c r="I482" s="156"/>
      <c r="J482" s="154"/>
      <c r="K482" s="154"/>
      <c r="L482" s="154"/>
    </row>
    <row r="483" spans="1:12" ht="12" customHeight="1">
      <c r="A483" s="37"/>
      <c r="B483" s="37"/>
      <c r="C483" s="37"/>
      <c r="D483" s="44"/>
      <c r="E483" s="96"/>
      <c r="F483" s="203"/>
      <c r="G483" s="96"/>
      <c r="H483" s="96"/>
      <c r="I483" s="156"/>
      <c r="J483" s="154"/>
      <c r="K483" s="154"/>
      <c r="L483" s="154"/>
    </row>
    <row r="484" spans="1:12" ht="12" customHeight="1">
      <c r="A484" s="407" t="s">
        <v>117</v>
      </c>
      <c r="B484" s="407"/>
      <c r="C484" s="407"/>
      <c r="D484" s="407"/>
      <c r="E484" s="407"/>
      <c r="F484" s="407"/>
      <c r="G484" s="407"/>
      <c r="H484" s="407"/>
      <c r="I484" s="407"/>
      <c r="J484" s="154"/>
      <c r="K484" s="154"/>
      <c r="L484" s="154"/>
    </row>
    <row r="485" spans="1:12" ht="12" customHeight="1">
      <c r="A485" s="398" t="s">
        <v>306</v>
      </c>
      <c r="B485" s="398"/>
      <c r="C485" s="398"/>
      <c r="D485" s="398"/>
      <c r="E485" s="398"/>
      <c r="F485" s="398"/>
      <c r="G485" s="398"/>
      <c r="H485" s="97"/>
      <c r="I485" s="128"/>
      <c r="J485" s="154"/>
      <c r="K485" s="154"/>
      <c r="L485" s="154"/>
    </row>
    <row r="486" spans="1:12" ht="12" customHeight="1">
      <c r="A486" s="399"/>
      <c r="B486" s="399"/>
      <c r="C486" s="399"/>
      <c r="E486" s="97"/>
      <c r="F486" s="303"/>
      <c r="G486" s="43"/>
      <c r="H486" s="43"/>
      <c r="I486" s="128"/>
      <c r="J486" s="154"/>
      <c r="K486" s="154"/>
      <c r="L486" s="154"/>
    </row>
    <row r="487" spans="1:12" ht="12" customHeight="1">
      <c r="A487" s="38"/>
      <c r="B487" s="38"/>
      <c r="C487" s="38"/>
      <c r="E487" s="97"/>
      <c r="F487" s="303"/>
      <c r="G487" s="43"/>
      <c r="H487" s="43"/>
      <c r="I487" s="128"/>
      <c r="J487" s="154"/>
      <c r="K487" s="154"/>
      <c r="L487" s="154"/>
    </row>
    <row r="488" spans="1:12" ht="12" customHeight="1">
      <c r="A488" s="400" t="s">
        <v>118</v>
      </c>
      <c r="B488" s="400"/>
      <c r="C488" s="400"/>
      <c r="D488" s="400"/>
      <c r="E488" s="400"/>
      <c r="F488" s="400"/>
      <c r="G488" s="400"/>
      <c r="H488" s="400"/>
      <c r="I488" s="400"/>
      <c r="J488" s="400"/>
      <c r="K488" s="157"/>
      <c r="L488" s="157"/>
    </row>
    <row r="489" spans="1:12" ht="11.25" customHeight="1">
      <c r="A489" s="401" t="s">
        <v>119</v>
      </c>
      <c r="B489" s="401"/>
      <c r="C489" s="401"/>
      <c r="D489" s="401"/>
      <c r="E489" s="401"/>
      <c r="F489" s="401"/>
      <c r="G489" s="401"/>
      <c r="H489" s="401"/>
      <c r="I489" s="401"/>
      <c r="J489" s="401"/>
      <c r="K489" s="158"/>
      <c r="L489" s="158"/>
    </row>
    <row r="490" spans="1:12" ht="11.25" customHeight="1">
      <c r="A490" s="402" t="s">
        <v>120</v>
      </c>
      <c r="B490" s="402"/>
      <c r="C490" s="402"/>
      <c r="D490" s="402"/>
      <c r="E490" s="402"/>
      <c r="F490" s="402"/>
      <c r="G490" s="402"/>
      <c r="H490" s="402"/>
      <c r="I490" s="402"/>
      <c r="J490" s="402"/>
      <c r="K490" s="159"/>
      <c r="L490" s="159"/>
    </row>
    <row r="491" spans="1:12" ht="11.25" customHeight="1">
      <c r="A491" s="26"/>
      <c r="B491" s="266" t="s">
        <v>320</v>
      </c>
      <c r="C491" s="266"/>
      <c r="D491" s="214"/>
      <c r="E491" s="97"/>
      <c r="F491" s="303"/>
      <c r="G491" s="43"/>
      <c r="H491" s="43"/>
      <c r="I491" s="128"/>
      <c r="J491" s="154"/>
      <c r="K491" s="154"/>
      <c r="L491" s="154"/>
    </row>
    <row r="492" spans="1:12" ht="11.25" customHeight="1">
      <c r="A492" s="26"/>
      <c r="B492" s="264" t="s">
        <v>321</v>
      </c>
      <c r="C492" s="264"/>
      <c r="D492" s="46"/>
      <c r="E492" s="97"/>
      <c r="F492" s="303"/>
      <c r="G492" s="43"/>
      <c r="H492" s="43"/>
      <c r="I492" s="128"/>
      <c r="J492" s="154"/>
      <c r="K492" s="154"/>
      <c r="L492" s="154"/>
    </row>
    <row r="493" spans="1:12" ht="11.25" customHeight="1">
      <c r="A493" s="26"/>
      <c r="B493" s="265" t="s">
        <v>305</v>
      </c>
      <c r="C493" s="265"/>
      <c r="D493" s="215"/>
      <c r="E493" s="97"/>
      <c r="F493" s="303"/>
      <c r="G493" s="43"/>
      <c r="H493" s="43"/>
      <c r="I493" s="128"/>
      <c r="J493" s="154"/>
      <c r="K493" s="154"/>
      <c r="L493" s="154"/>
    </row>
    <row r="494" spans="1:12" ht="12" customHeight="1">
      <c r="A494" s="26"/>
      <c r="B494" s="40"/>
      <c r="C494" s="39"/>
      <c r="D494" s="215"/>
      <c r="E494" s="97"/>
      <c r="F494" s="303"/>
      <c r="G494" s="43"/>
      <c r="H494" s="43"/>
      <c r="I494" s="128"/>
      <c r="J494" s="154"/>
      <c r="K494" s="154"/>
      <c r="L494" s="154"/>
    </row>
    <row r="495" spans="1:12" ht="12" customHeight="1">
      <c r="A495" s="400" t="s">
        <v>121</v>
      </c>
      <c r="B495" s="400"/>
      <c r="C495" s="400"/>
      <c r="D495" s="400"/>
      <c r="E495" s="400"/>
      <c r="F495" s="400"/>
      <c r="G495" s="400"/>
      <c r="H495" s="400"/>
      <c r="I495" s="400"/>
      <c r="J495" s="400"/>
      <c r="K495" s="157"/>
      <c r="L495" s="157"/>
    </row>
    <row r="496" spans="1:12" ht="12" customHeight="1">
      <c r="A496" s="411" t="s">
        <v>289</v>
      </c>
      <c r="B496" s="399"/>
      <c r="C496" s="399"/>
      <c r="D496" s="399"/>
      <c r="E496" s="399"/>
      <c r="F496" s="399"/>
      <c r="G496" s="399"/>
      <c r="H496" s="399"/>
      <c r="I496" s="399"/>
      <c r="J496" s="399"/>
      <c r="K496" s="160"/>
      <c r="L496" s="160"/>
    </row>
    <row r="497" spans="1:13" ht="12" customHeight="1">
      <c r="A497"/>
      <c r="B497"/>
      <c r="C497"/>
      <c r="D497"/>
      <c r="E497" s="302"/>
      <c r="F497" s="316"/>
      <c r="G497"/>
      <c r="H497"/>
      <c r="I497"/>
      <c r="J497"/>
      <c r="K497" s="160"/>
      <c r="L497" s="160"/>
    </row>
    <row r="498" spans="1:13" ht="12" customHeight="1">
      <c r="A498"/>
      <c r="B498"/>
      <c r="C498"/>
      <c r="D498"/>
      <c r="E498" s="302"/>
      <c r="F498" s="316"/>
      <c r="G498"/>
      <c r="H498"/>
      <c r="I498"/>
      <c r="J498"/>
      <c r="K498" s="160"/>
      <c r="L498" s="160"/>
      <c r="M498" s="13"/>
    </row>
    <row r="499" spans="1:13" ht="12" customHeight="1">
      <c r="A499"/>
      <c r="B499"/>
      <c r="C499"/>
      <c r="D499" s="302"/>
      <c r="E499" s="302"/>
      <c r="F499" s="302"/>
      <c r="G499" s="302"/>
      <c r="H499" s="302"/>
      <c r="I499"/>
      <c r="J499"/>
      <c r="K499" s="160"/>
      <c r="L499" s="160"/>
      <c r="M499" s="13"/>
    </row>
    <row r="500" spans="1:13" ht="12" customHeight="1">
      <c r="A500"/>
      <c r="B500"/>
      <c r="C500"/>
      <c r="D500" s="365"/>
      <c r="E500" s="365"/>
      <c r="F500" s="365"/>
      <c r="G500" s="365"/>
      <c r="H500" s="365"/>
      <c r="I500"/>
      <c r="J500"/>
      <c r="K500" s="160"/>
      <c r="L500" s="160"/>
      <c r="M500" s="13"/>
    </row>
    <row r="501" spans="1:13" ht="12" customHeight="1">
      <c r="A501" s="41"/>
      <c r="B501" s="41"/>
      <c r="C501" s="41"/>
      <c r="D501" s="44"/>
      <c r="E501" s="96"/>
      <c r="F501" s="203"/>
      <c r="G501" s="96"/>
      <c r="H501" s="96"/>
      <c r="I501" s="156"/>
      <c r="J501" s="156"/>
      <c r="K501" s="156"/>
      <c r="L501" s="156"/>
      <c r="M501" s="13"/>
    </row>
    <row r="502" spans="1:13" ht="12" customHeight="1">
      <c r="A502" s="26"/>
      <c r="B502" s="412" t="s">
        <v>122</v>
      </c>
      <c r="C502" s="412"/>
      <c r="D502" s="106">
        <v>2024</v>
      </c>
      <c r="E502" s="101">
        <v>2025</v>
      </c>
      <c r="F502" s="204">
        <v>2026</v>
      </c>
      <c r="G502" s="101">
        <v>2027</v>
      </c>
      <c r="H502" s="101">
        <v>2027</v>
      </c>
      <c r="I502" s="128"/>
      <c r="J502" s="128"/>
      <c r="K502" s="128"/>
      <c r="L502" s="128"/>
      <c r="M502" s="13"/>
    </row>
    <row r="503" spans="1:13" ht="12" customHeight="1">
      <c r="A503" s="26"/>
      <c r="B503" s="410" t="s">
        <v>123</v>
      </c>
      <c r="C503" s="410"/>
      <c r="D503" s="98">
        <v>649240.68999999994</v>
      </c>
      <c r="E503" s="98">
        <f>'Opći dio'!E9</f>
        <v>214950</v>
      </c>
      <c r="F503" s="358">
        <v>562833.61</v>
      </c>
      <c r="G503" s="98">
        <v>604591.22</v>
      </c>
      <c r="H503" s="98">
        <v>602830.84</v>
      </c>
      <c r="I503" s="235">
        <f t="shared" ref="I503:I509" si="113">E503/D503*100</f>
        <v>33.10790640679037</v>
      </c>
      <c r="J503" s="235">
        <f t="shared" ref="J503:J509" si="114">F503/E503*100</f>
        <v>261.84396836473593</v>
      </c>
      <c r="K503" s="235">
        <f t="shared" ref="K503:K509" si="115">G503/F503*100</f>
        <v>107.41917491387906</v>
      </c>
      <c r="L503" s="235">
        <f t="shared" ref="L503:L509" si="116">H503/G503*100</f>
        <v>99.708831365430683</v>
      </c>
      <c r="M503" s="13"/>
    </row>
    <row r="504" spans="1:13" ht="12" customHeight="1">
      <c r="A504" s="26"/>
      <c r="B504" s="410" t="s">
        <v>124</v>
      </c>
      <c r="C504" s="410"/>
      <c r="D504" s="98">
        <v>93733.06</v>
      </c>
      <c r="E504" s="98">
        <v>108425</v>
      </c>
      <c r="F504" s="358">
        <v>108426</v>
      </c>
      <c r="G504" s="98">
        <v>108427</v>
      </c>
      <c r="H504" s="98">
        <v>108427</v>
      </c>
      <c r="I504" s="235">
        <f t="shared" si="113"/>
        <v>115.67423489641754</v>
      </c>
      <c r="J504" s="235">
        <f t="shared" si="114"/>
        <v>100.00092229651834</v>
      </c>
      <c r="K504" s="235">
        <f t="shared" si="115"/>
        <v>100.00092228801209</v>
      </c>
      <c r="L504" s="235">
        <f t="shared" si="116"/>
        <v>100</v>
      </c>
      <c r="M504" s="13"/>
    </row>
    <row r="505" spans="1:13" ht="12" customHeight="1">
      <c r="A505" s="26"/>
      <c r="B505" s="410" t="s">
        <v>125</v>
      </c>
      <c r="C505" s="410"/>
      <c r="D505" s="98">
        <v>1108076.6299999999</v>
      </c>
      <c r="E505" s="98">
        <f>'Opći dio'!E13</f>
        <v>930000</v>
      </c>
      <c r="F505" s="358">
        <f>'Opći dio'!F13</f>
        <v>1351838</v>
      </c>
      <c r="G505" s="98">
        <f>'Opći dio'!G13</f>
        <v>1380000</v>
      </c>
      <c r="H505" s="98">
        <f>'Opći dio'!H13</f>
        <v>1395000</v>
      </c>
      <c r="I505" s="235">
        <f t="shared" si="113"/>
        <v>83.929213451600376</v>
      </c>
      <c r="J505" s="235">
        <f t="shared" si="114"/>
        <v>145.35892473118278</v>
      </c>
      <c r="K505" s="235">
        <f t="shared" si="115"/>
        <v>102.08323778440909</v>
      </c>
      <c r="L505" s="235">
        <f t="shared" si="116"/>
        <v>101.08695652173914</v>
      </c>
      <c r="M505" s="13"/>
    </row>
    <row r="506" spans="1:13" ht="12" customHeight="1">
      <c r="A506" s="26"/>
      <c r="B506" s="102" t="s">
        <v>126</v>
      </c>
      <c r="C506" s="102"/>
      <c r="D506" s="98">
        <v>70951.360000000001</v>
      </c>
      <c r="E506" s="98">
        <f>'Opći dio'!E25</f>
        <v>42050</v>
      </c>
      <c r="F506" s="358">
        <f>'Opći dio'!F17</f>
        <v>38608.5</v>
      </c>
      <c r="G506" s="98">
        <f>'Opći dio'!G17</f>
        <v>40538.925000000003</v>
      </c>
      <c r="H506" s="98">
        <f>'Opći dio'!H17</f>
        <v>42565.871250000011</v>
      </c>
      <c r="I506" s="235">
        <f t="shared" si="113"/>
        <v>59.265953464457901</v>
      </c>
      <c r="J506" s="235">
        <f t="shared" si="114"/>
        <v>91.815695600475621</v>
      </c>
      <c r="K506" s="235">
        <f t="shared" si="115"/>
        <v>105</v>
      </c>
      <c r="L506" s="235">
        <f t="shared" si="116"/>
        <v>105.00000000000003</v>
      </c>
      <c r="M506" s="13"/>
    </row>
    <row r="507" spans="1:13" ht="12" customHeight="1">
      <c r="A507" s="26"/>
      <c r="B507" s="410" t="s">
        <v>127</v>
      </c>
      <c r="C507" s="410"/>
      <c r="D507" s="98">
        <v>246859.77</v>
      </c>
      <c r="E507" s="98">
        <f>Naslovna!F18</f>
        <v>85000</v>
      </c>
      <c r="F507" s="358">
        <f>Naslovna!G18</f>
        <v>0</v>
      </c>
      <c r="G507" s="98">
        <f>Naslovna!H18</f>
        <v>0</v>
      </c>
      <c r="H507" s="98">
        <f>Naslovna!I18</f>
        <v>0</v>
      </c>
      <c r="I507" s="235">
        <v>0</v>
      </c>
      <c r="J507" s="235">
        <v>0</v>
      </c>
      <c r="K507" s="235">
        <v>0</v>
      </c>
      <c r="L507" s="235">
        <v>0</v>
      </c>
      <c r="M507" s="13"/>
    </row>
    <row r="508" spans="1:13" ht="12" customHeight="1">
      <c r="A508" s="26"/>
      <c r="B508" s="408" t="s">
        <v>128</v>
      </c>
      <c r="C508" s="408"/>
      <c r="D508" s="98">
        <v>13400</v>
      </c>
      <c r="E508" s="98">
        <v>248807</v>
      </c>
      <c r="F508" s="358">
        <f>Naslovna!G22</f>
        <v>67321.89</v>
      </c>
      <c r="G508" s="98">
        <v>0</v>
      </c>
      <c r="H508" s="98">
        <v>0</v>
      </c>
      <c r="I508" s="235">
        <f t="shared" si="113"/>
        <v>1856.768656716418</v>
      </c>
      <c r="J508" s="235">
        <f t="shared" si="114"/>
        <v>27.05787618515556</v>
      </c>
      <c r="K508" s="235">
        <f t="shared" si="115"/>
        <v>0</v>
      </c>
      <c r="L508" s="235">
        <v>0</v>
      </c>
      <c r="M508" s="13"/>
    </row>
    <row r="509" spans="1:13" ht="12" customHeight="1">
      <c r="A509" s="26"/>
      <c r="B509" s="409" t="s">
        <v>129</v>
      </c>
      <c r="C509" s="409"/>
      <c r="D509" s="99">
        <f>SUM(D503:D508)</f>
        <v>2182261.5099999998</v>
      </c>
      <c r="E509" s="99">
        <f t="shared" ref="E509:H509" si="117">SUM(E503:E508)</f>
        <v>1629232</v>
      </c>
      <c r="F509" s="357">
        <f t="shared" si="117"/>
        <v>2129028</v>
      </c>
      <c r="G509" s="99">
        <f t="shared" si="117"/>
        <v>2133557.145</v>
      </c>
      <c r="H509" s="99">
        <f t="shared" si="117"/>
        <v>2148823.7112499997</v>
      </c>
      <c r="I509" s="235">
        <f t="shared" si="113"/>
        <v>74.657963426207345</v>
      </c>
      <c r="J509" s="235">
        <f t="shared" si="114"/>
        <v>130.67678513557308</v>
      </c>
      <c r="K509" s="235">
        <f t="shared" si="115"/>
        <v>100.21273299364782</v>
      </c>
      <c r="L509" s="235">
        <f t="shared" si="116"/>
        <v>100.71554522388946</v>
      </c>
    </row>
  </sheetData>
  <mergeCells count="234">
    <mergeCell ref="B508:C508"/>
    <mergeCell ref="B509:C509"/>
    <mergeCell ref="B504:C504"/>
    <mergeCell ref="B505:C505"/>
    <mergeCell ref="B507:C507"/>
    <mergeCell ref="A495:J495"/>
    <mergeCell ref="A496:J496"/>
    <mergeCell ref="B502:C502"/>
    <mergeCell ref="B503:C503"/>
    <mergeCell ref="A485:G485"/>
    <mergeCell ref="A486:C486"/>
    <mergeCell ref="A488:J488"/>
    <mergeCell ref="A489:J489"/>
    <mergeCell ref="A490:J490"/>
    <mergeCell ref="A471:C471"/>
    <mergeCell ref="A472:C472"/>
    <mergeCell ref="A473:C473"/>
    <mergeCell ref="A474:C474"/>
    <mergeCell ref="A481:J481"/>
    <mergeCell ref="A484:I484"/>
    <mergeCell ref="A453:C453"/>
    <mergeCell ref="A457:C457"/>
    <mergeCell ref="A458:C458"/>
    <mergeCell ref="A459:C459"/>
    <mergeCell ref="A460:C460"/>
    <mergeCell ref="A470:C470"/>
    <mergeCell ref="A441:C441"/>
    <mergeCell ref="A445:C445"/>
    <mergeCell ref="A446:C446"/>
    <mergeCell ref="A447:C447"/>
    <mergeCell ref="A451:C451"/>
    <mergeCell ref="A452:C452"/>
    <mergeCell ref="A427:C427"/>
    <mergeCell ref="A433:C433"/>
    <mergeCell ref="A434:C434"/>
    <mergeCell ref="A435:C435"/>
    <mergeCell ref="A439:C439"/>
    <mergeCell ref="A440:C440"/>
    <mergeCell ref="A418:C418"/>
    <mergeCell ref="A422:C422"/>
    <mergeCell ref="A423:C423"/>
    <mergeCell ref="A424:C424"/>
    <mergeCell ref="A425:C425"/>
    <mergeCell ref="A426:C426"/>
    <mergeCell ref="A403:C403"/>
    <mergeCell ref="A407:C407"/>
    <mergeCell ref="A408:C408"/>
    <mergeCell ref="A409:C409"/>
    <mergeCell ref="A416:C416"/>
    <mergeCell ref="A417:C417"/>
    <mergeCell ref="A394:C394"/>
    <mergeCell ref="A395:C395"/>
    <mergeCell ref="A396:C396"/>
    <mergeCell ref="A397:C397"/>
    <mergeCell ref="A401:C401"/>
    <mergeCell ref="A402:C402"/>
    <mergeCell ref="A382:C382"/>
    <mergeCell ref="A383:C383"/>
    <mergeCell ref="A384:C384"/>
    <mergeCell ref="A388:C388"/>
    <mergeCell ref="A389:C389"/>
    <mergeCell ref="A390:C390"/>
    <mergeCell ref="A367:C367"/>
    <mergeCell ref="A371:C371"/>
    <mergeCell ref="A372:C372"/>
    <mergeCell ref="A373:C373"/>
    <mergeCell ref="A374:C374"/>
    <mergeCell ref="A375:C375"/>
    <mergeCell ref="A356:C356"/>
    <mergeCell ref="A357:C357"/>
    <mergeCell ref="A358:C358"/>
    <mergeCell ref="A364:C364"/>
    <mergeCell ref="A365:C365"/>
    <mergeCell ref="A366:C366"/>
    <mergeCell ref="A348:C348"/>
    <mergeCell ref="A349:C349"/>
    <mergeCell ref="A350:C350"/>
    <mergeCell ref="A354:C354"/>
    <mergeCell ref="A355:C355"/>
    <mergeCell ref="A335:C335"/>
    <mergeCell ref="A336:C336"/>
    <mergeCell ref="A337:C337"/>
    <mergeCell ref="A341:C341"/>
    <mergeCell ref="A342:C342"/>
    <mergeCell ref="A343:C343"/>
    <mergeCell ref="A323:C323"/>
    <mergeCell ref="A324:C324"/>
    <mergeCell ref="A325:C325"/>
    <mergeCell ref="A329:C329"/>
    <mergeCell ref="A330:C330"/>
    <mergeCell ref="A331:C331"/>
    <mergeCell ref="A312:C312"/>
    <mergeCell ref="A313:C313"/>
    <mergeCell ref="A314:C314"/>
    <mergeCell ref="A315:C315"/>
    <mergeCell ref="A321:C321"/>
    <mergeCell ref="A322:C322"/>
    <mergeCell ref="A293:C293"/>
    <mergeCell ref="A305:C305"/>
    <mergeCell ref="A306:C306"/>
    <mergeCell ref="A307:C307"/>
    <mergeCell ref="A308:C308"/>
    <mergeCell ref="A298:C298"/>
    <mergeCell ref="A299:C299"/>
    <mergeCell ref="A300:C300"/>
    <mergeCell ref="A283:C283"/>
    <mergeCell ref="A284:C284"/>
    <mergeCell ref="A285:C285"/>
    <mergeCell ref="A286:C286"/>
    <mergeCell ref="A291:C291"/>
    <mergeCell ref="A292:C292"/>
    <mergeCell ref="A269:C269"/>
    <mergeCell ref="A270:C270"/>
    <mergeCell ref="A271:C271"/>
    <mergeCell ref="A275:C275"/>
    <mergeCell ref="A276:C276"/>
    <mergeCell ref="A277:C277"/>
    <mergeCell ref="A253:C253"/>
    <mergeCell ref="A254:C254"/>
    <mergeCell ref="A255:C255"/>
    <mergeCell ref="A256:C256"/>
    <mergeCell ref="A267:C267"/>
    <mergeCell ref="A268:C268"/>
    <mergeCell ref="A238:C238"/>
    <mergeCell ref="A243:C243"/>
    <mergeCell ref="A244:C244"/>
    <mergeCell ref="A245:C245"/>
    <mergeCell ref="A246:C246"/>
    <mergeCell ref="A252:C252"/>
    <mergeCell ref="A260:C260"/>
    <mergeCell ref="A261:C261"/>
    <mergeCell ref="A262:C262"/>
    <mergeCell ref="A263:C263"/>
    <mergeCell ref="A226:C226"/>
    <mergeCell ref="A227:C227"/>
    <mergeCell ref="A228:C228"/>
    <mergeCell ref="A235:C235"/>
    <mergeCell ref="A236:C236"/>
    <mergeCell ref="A237:C237"/>
    <mergeCell ref="A209:C209"/>
    <mergeCell ref="A210:C210"/>
    <mergeCell ref="A211:C211"/>
    <mergeCell ref="A223:C223"/>
    <mergeCell ref="A224:C224"/>
    <mergeCell ref="A225:C225"/>
    <mergeCell ref="A199:C199"/>
    <mergeCell ref="A200:C200"/>
    <mergeCell ref="A201:C201"/>
    <mergeCell ref="A202:C202"/>
    <mergeCell ref="A207:C207"/>
    <mergeCell ref="A208:C208"/>
    <mergeCell ref="A186:C186"/>
    <mergeCell ref="A187:C187"/>
    <mergeCell ref="A188:C188"/>
    <mergeCell ref="A189:C189"/>
    <mergeCell ref="A190:C190"/>
    <mergeCell ref="A198:C198"/>
    <mergeCell ref="A168:C168"/>
    <mergeCell ref="A169:C169"/>
    <mergeCell ref="A176:C176"/>
    <mergeCell ref="A177:C177"/>
    <mergeCell ref="A178:C178"/>
    <mergeCell ref="A179:C179"/>
    <mergeCell ref="A156:C156"/>
    <mergeCell ref="A157:C157"/>
    <mergeCell ref="A158:C158"/>
    <mergeCell ref="A159:C159"/>
    <mergeCell ref="A166:C166"/>
    <mergeCell ref="A167:C167"/>
    <mergeCell ref="A142:C142"/>
    <mergeCell ref="A147:C147"/>
    <mergeCell ref="A148:C148"/>
    <mergeCell ref="A149:C149"/>
    <mergeCell ref="A154:C154"/>
    <mergeCell ref="A155:C155"/>
    <mergeCell ref="A126:C126"/>
    <mergeCell ref="A131:C131"/>
    <mergeCell ref="A132:C132"/>
    <mergeCell ref="A133:C133"/>
    <mergeCell ref="A140:C140"/>
    <mergeCell ref="A141:C141"/>
    <mergeCell ref="A116:C116"/>
    <mergeCell ref="A117:C117"/>
    <mergeCell ref="A118:C118"/>
    <mergeCell ref="A123:C123"/>
    <mergeCell ref="A124:C124"/>
    <mergeCell ref="A125:C125"/>
    <mergeCell ref="A106:C106"/>
    <mergeCell ref="A107:C107"/>
    <mergeCell ref="A108:C108"/>
    <mergeCell ref="A109:C109"/>
    <mergeCell ref="A110:C110"/>
    <mergeCell ref="A111:C111"/>
    <mergeCell ref="A89:C89"/>
    <mergeCell ref="A95:C95"/>
    <mergeCell ref="A96:C96"/>
    <mergeCell ref="A97:C97"/>
    <mergeCell ref="A98:C98"/>
    <mergeCell ref="A105:C105"/>
    <mergeCell ref="A70:C70"/>
    <mergeCell ref="A71:C71"/>
    <mergeCell ref="A72:C72"/>
    <mergeCell ref="A73:C73"/>
    <mergeCell ref="A87:C87"/>
    <mergeCell ref="A88:C88"/>
    <mergeCell ref="A53:C53"/>
    <mergeCell ref="A54:C54"/>
    <mergeCell ref="A63:C63"/>
    <mergeCell ref="A64:C64"/>
    <mergeCell ref="A65:C65"/>
    <mergeCell ref="A69:C69"/>
    <mergeCell ref="A30:C30"/>
    <mergeCell ref="A46:C46"/>
    <mergeCell ref="A47:C47"/>
    <mergeCell ref="A48:C48"/>
    <mergeCell ref="A52:C52"/>
    <mergeCell ref="A27:C27"/>
    <mergeCell ref="A28:C28"/>
    <mergeCell ref="A29:C29"/>
    <mergeCell ref="A11:C11"/>
    <mergeCell ref="A12:C12"/>
    <mergeCell ref="A13:C13"/>
    <mergeCell ref="A18:C18"/>
    <mergeCell ref="A19:C19"/>
    <mergeCell ref="A20:C20"/>
    <mergeCell ref="B3:C3"/>
    <mergeCell ref="A4:P4"/>
    <mergeCell ref="A7:C7"/>
    <mergeCell ref="A8:C8"/>
    <mergeCell ref="A9:C9"/>
    <mergeCell ref="A10:C10"/>
    <mergeCell ref="A21:C21"/>
    <mergeCell ref="A25:C25"/>
    <mergeCell ref="A26:C26"/>
  </mergeCells>
  <pageMargins left="0.51181102362204722" right="0.31496062992125984" top="1.1417322834645669" bottom="1.1417322834645669" header="0.74803149606299213" footer="0.74803149606299213"/>
  <pageSetup paperSize="9" fitToWidth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4"/>
  <sheetViews>
    <sheetView workbookViewId="0">
      <selection activeCell="F16" sqref="F16"/>
    </sheetView>
  </sheetViews>
  <sheetFormatPr defaultRowHeight="15.75"/>
  <cols>
    <col min="1" max="1" width="4.125" customWidth="1"/>
    <col min="2" max="2" width="8.125" customWidth="1"/>
    <col min="3" max="3" width="10.125" customWidth="1"/>
    <col min="4" max="4" width="9.375" style="224" customWidth="1"/>
    <col min="5" max="5" width="12" style="226" customWidth="1"/>
    <col min="6" max="6" width="11.875" style="230" customWidth="1"/>
    <col min="7" max="8" width="11.125" style="226" customWidth="1"/>
    <col min="9" max="9" width="5.25" customWidth="1"/>
    <col min="10" max="10" width="3.75" customWidth="1"/>
    <col min="11" max="11" width="4" customWidth="1"/>
    <col min="12" max="12" width="5.125" customWidth="1"/>
    <col min="13" max="1024" width="8.125" customWidth="1"/>
  </cols>
  <sheetData>
    <row r="2" spans="1:12" ht="18">
      <c r="A2" s="458" t="s">
        <v>120</v>
      </c>
      <c r="B2" s="459"/>
      <c r="C2" s="459"/>
    </row>
    <row r="3" spans="1:12" ht="15.75" customHeight="1">
      <c r="E3" s="460" t="s">
        <v>261</v>
      </c>
      <c r="F3" s="460"/>
      <c r="G3" s="460"/>
    </row>
    <row r="4" spans="1:12" ht="15.75" customHeight="1">
      <c r="B4" s="461" t="s">
        <v>303</v>
      </c>
      <c r="C4" s="461"/>
      <c r="D4" s="461"/>
      <c r="E4" s="461"/>
      <c r="F4" s="461"/>
      <c r="G4" s="461"/>
      <c r="H4" s="461"/>
      <c r="I4" s="461"/>
      <c r="J4" s="461"/>
      <c r="K4" s="461"/>
      <c r="L4" s="461"/>
    </row>
    <row r="5" spans="1:12" ht="15.75" customHeight="1">
      <c r="B5" s="462" t="s">
        <v>262</v>
      </c>
      <c r="C5" s="462"/>
      <c r="D5" s="462"/>
      <c r="E5" s="462"/>
      <c r="F5" s="462"/>
      <c r="G5" s="462"/>
      <c r="H5" s="462"/>
      <c r="I5" s="462"/>
      <c r="J5" s="462"/>
      <c r="K5" s="462"/>
      <c r="L5" s="462"/>
    </row>
    <row r="6" spans="1:12" ht="58.5">
      <c r="B6" s="236" t="s">
        <v>45</v>
      </c>
      <c r="C6" s="237" t="s">
        <v>46</v>
      </c>
      <c r="D6" s="205" t="s">
        <v>310</v>
      </c>
      <c r="E6" s="66" t="s">
        <v>295</v>
      </c>
      <c r="F6" s="304" t="s">
        <v>296</v>
      </c>
      <c r="G6" s="66" t="s">
        <v>283</v>
      </c>
      <c r="H6" s="66" t="s">
        <v>292</v>
      </c>
      <c r="I6" s="168" t="s">
        <v>259</v>
      </c>
      <c r="J6" s="168" t="s">
        <v>260</v>
      </c>
      <c r="K6" s="168" t="s">
        <v>253</v>
      </c>
      <c r="L6" s="168" t="s">
        <v>254</v>
      </c>
    </row>
    <row r="7" spans="1:12">
      <c r="A7" s="463" t="s">
        <v>49</v>
      </c>
      <c r="B7" s="464"/>
      <c r="C7" s="465"/>
      <c r="D7" s="219">
        <f>SUM(D8+D12)</f>
        <v>2163437</v>
      </c>
      <c r="E7" s="234">
        <f>SUM(E8+E12)</f>
        <v>1621082</v>
      </c>
      <c r="F7" s="233">
        <f>SUM(F8+F12)</f>
        <v>2129028</v>
      </c>
      <c r="G7" s="233">
        <f>SUM(G8+G12)</f>
        <v>2139557.145</v>
      </c>
      <c r="H7" s="234">
        <f>SUM(H8+H12)</f>
        <v>2154823.7079225001</v>
      </c>
      <c r="I7" s="169">
        <f>E7/D7*100</f>
        <v>74.93086232693625</v>
      </c>
      <c r="J7" s="169">
        <f t="shared" ref="J7:L24" si="0">F7/E7*100</f>
        <v>131.33376349870025</v>
      </c>
      <c r="K7" s="169">
        <f t="shared" si="0"/>
        <v>100.49455173910349</v>
      </c>
      <c r="L7" s="169">
        <f t="shared" si="0"/>
        <v>100.71353845155187</v>
      </c>
    </row>
    <row r="8" spans="1:12">
      <c r="A8" s="466" t="s">
        <v>50</v>
      </c>
      <c r="B8" s="466"/>
      <c r="C8" s="466"/>
      <c r="D8" s="221">
        <v>10600</v>
      </c>
      <c r="E8" s="167">
        <f>E9</f>
        <v>37500</v>
      </c>
      <c r="F8" s="227">
        <f>F9</f>
        <v>14950</v>
      </c>
      <c r="G8" s="167">
        <f>G9</f>
        <v>14950</v>
      </c>
      <c r="H8" s="167">
        <f>H9</f>
        <v>14950</v>
      </c>
      <c r="I8" s="170">
        <f t="shared" ref="I8:I24" si="1">E8/D8*100</f>
        <v>353.77358490566036</v>
      </c>
      <c r="J8" s="170">
        <f t="shared" si="0"/>
        <v>39.866666666666667</v>
      </c>
      <c r="K8" s="170">
        <f t="shared" si="0"/>
        <v>100</v>
      </c>
      <c r="L8" s="170">
        <f t="shared" si="0"/>
        <v>100</v>
      </c>
    </row>
    <row r="9" spans="1:12" ht="15" customHeight="1">
      <c r="A9" s="32">
        <v>3</v>
      </c>
      <c r="B9" s="467" t="s">
        <v>269</v>
      </c>
      <c r="C9" s="467"/>
      <c r="D9" s="238">
        <v>10600</v>
      </c>
      <c r="E9" s="240">
        <f>SUM(E10:E11)</f>
        <v>37500</v>
      </c>
      <c r="F9" s="239">
        <f>SUM(F10:F11)</f>
        <v>14950</v>
      </c>
      <c r="G9" s="240">
        <f>SUM(G10:G11)</f>
        <v>14950</v>
      </c>
      <c r="H9" s="240">
        <f>SUM(H10:H11)</f>
        <v>14950</v>
      </c>
      <c r="I9" s="241">
        <f t="shared" si="1"/>
        <v>353.77358490566036</v>
      </c>
      <c r="J9" s="241">
        <f t="shared" si="0"/>
        <v>39.866666666666667</v>
      </c>
      <c r="K9" s="241">
        <f t="shared" si="0"/>
        <v>100</v>
      </c>
      <c r="L9" s="241">
        <f t="shared" si="0"/>
        <v>100</v>
      </c>
    </row>
    <row r="10" spans="1:12" ht="14.25" customHeight="1">
      <c r="A10" s="33">
        <v>32</v>
      </c>
      <c r="B10" s="468" t="s">
        <v>63</v>
      </c>
      <c r="C10" s="468"/>
      <c r="D10" s="222">
        <v>8800</v>
      </c>
      <c r="E10" s="225">
        <f>'Posebni dio'!E14</f>
        <v>34000</v>
      </c>
      <c r="F10" s="228">
        <f>'Posebni dio'!F15</f>
        <v>13750</v>
      </c>
      <c r="G10" s="225">
        <f>'Posebni dio'!G15</f>
        <v>13750</v>
      </c>
      <c r="H10" s="225">
        <f>'Posebni dio'!H15</f>
        <v>13750</v>
      </c>
      <c r="I10" s="218">
        <f t="shared" si="1"/>
        <v>386.36363636363637</v>
      </c>
      <c r="J10" s="218">
        <f t="shared" si="0"/>
        <v>40.441176470588239</v>
      </c>
      <c r="K10" s="218">
        <f t="shared" si="0"/>
        <v>100</v>
      </c>
      <c r="L10" s="218">
        <f t="shared" si="0"/>
        <v>100</v>
      </c>
    </row>
    <row r="11" spans="1:12" ht="14.25" customHeight="1">
      <c r="A11" s="33">
        <v>38</v>
      </c>
      <c r="B11" s="456" t="s">
        <v>80</v>
      </c>
      <c r="C11" s="457"/>
      <c r="D11" s="222">
        <v>1800</v>
      </c>
      <c r="E11" s="225">
        <f>'Posebni dio'!E23</f>
        <v>3500</v>
      </c>
      <c r="F11" s="228">
        <f>'Posebni dio'!F23</f>
        <v>1200</v>
      </c>
      <c r="G11" s="225">
        <f>'Posebni dio'!G23</f>
        <v>1200</v>
      </c>
      <c r="H11" s="225">
        <f>'Posebni dio'!H23</f>
        <v>1200</v>
      </c>
      <c r="I11" s="218">
        <f t="shared" si="1"/>
        <v>194.44444444444443</v>
      </c>
      <c r="J11" s="218">
        <f t="shared" si="0"/>
        <v>34.285714285714285</v>
      </c>
      <c r="K11" s="218">
        <f t="shared" si="0"/>
        <v>100</v>
      </c>
      <c r="L11" s="218">
        <f t="shared" si="0"/>
        <v>100</v>
      </c>
    </row>
    <row r="12" spans="1:12">
      <c r="A12" s="449" t="s">
        <v>140</v>
      </c>
      <c r="B12" s="450"/>
      <c r="C12" s="451"/>
      <c r="D12" s="223">
        <v>2152837</v>
      </c>
      <c r="E12" s="334">
        <f>SUM(E13+E21)</f>
        <v>1583582</v>
      </c>
      <c r="F12" s="229">
        <f>SUM(F13+F21)</f>
        <v>2114078</v>
      </c>
      <c r="G12" s="334">
        <f t="shared" ref="G12:H12" si="2">SUM(G13+G21)</f>
        <v>2124607.145</v>
      </c>
      <c r="H12" s="334">
        <f t="shared" si="2"/>
        <v>2139873.7079225001</v>
      </c>
      <c r="I12" s="171">
        <f t="shared" si="1"/>
        <v>73.557914510016317</v>
      </c>
      <c r="J12" s="171">
        <f t="shared" si="0"/>
        <v>133.4997493025306</v>
      </c>
      <c r="K12" s="171">
        <f t="shared" si="0"/>
        <v>100.49804903130348</v>
      </c>
      <c r="L12" s="171">
        <f t="shared" si="0"/>
        <v>100.71855933264784</v>
      </c>
    </row>
    <row r="13" spans="1:12" ht="19.5" customHeight="1">
      <c r="A13" s="32">
        <v>3</v>
      </c>
      <c r="B13" s="452" t="s">
        <v>269</v>
      </c>
      <c r="C13" s="453"/>
      <c r="D13" s="238">
        <v>754927</v>
      </c>
      <c r="E13" s="240">
        <f>SUM(E14:E20)</f>
        <v>1075707</v>
      </c>
      <c r="F13" s="239">
        <f>SUM(F14:F20)</f>
        <v>1260253</v>
      </c>
      <c r="G13" s="240">
        <f>SUM(G14:G20)</f>
        <v>1273562.145</v>
      </c>
      <c r="H13" s="240">
        <f>SUM(H14:H20)</f>
        <v>1288828.7079225001</v>
      </c>
      <c r="I13" s="241">
        <f t="shared" si="1"/>
        <v>142.49152567069399</v>
      </c>
      <c r="J13" s="241">
        <f t="shared" si="0"/>
        <v>117.15578684530269</v>
      </c>
      <c r="K13" s="241">
        <f t="shared" si="0"/>
        <v>101.05606929719669</v>
      </c>
      <c r="L13" s="241">
        <f t="shared" si="0"/>
        <v>101.19872932643581</v>
      </c>
    </row>
    <row r="14" spans="1:12" ht="13.5" customHeight="1">
      <c r="A14" s="33">
        <v>31</v>
      </c>
      <c r="B14" s="447" t="s">
        <v>270</v>
      </c>
      <c r="C14" s="448"/>
      <c r="D14" s="225">
        <f>'Posebni dio'!D32+'Posebni dio'!D75+'Posebni dio'!D462</f>
        <v>184865.46</v>
      </c>
      <c r="E14" s="225">
        <f>'Posebni dio'!E32+'Posebni dio'!E75+'Posebni dio'!E462</f>
        <v>379570</v>
      </c>
      <c r="F14" s="228">
        <f>'Posebni dio'!F32+'Posebni dio'!F75+'Posebni dio'!F462</f>
        <v>400506</v>
      </c>
      <c r="G14" s="225">
        <f>'Posebni dio'!G32+'Posebni dio'!G75+'Posebni dio'!G462</f>
        <v>416007.14500000002</v>
      </c>
      <c r="H14" s="225">
        <f>'Posebni dio'!H32+'Posebni dio'!H75+'Posebni dio'!H462</f>
        <v>430323.70792249998</v>
      </c>
      <c r="I14" s="218">
        <f t="shared" si="1"/>
        <v>205.32229222267912</v>
      </c>
      <c r="J14" s="218">
        <f t="shared" si="0"/>
        <v>105.51571515135547</v>
      </c>
      <c r="K14" s="218">
        <f t="shared" si="0"/>
        <v>103.87039020638893</v>
      </c>
      <c r="L14" s="218">
        <f t="shared" si="0"/>
        <v>103.44142236367118</v>
      </c>
    </row>
    <row r="15" spans="1:12" ht="15" customHeight="1">
      <c r="A15" s="33">
        <v>32</v>
      </c>
      <c r="B15" s="447" t="s">
        <v>63</v>
      </c>
      <c r="C15" s="448"/>
      <c r="D15" s="222">
        <v>352707</v>
      </c>
      <c r="E15" s="225">
        <f>'Posebni dio'!E36+'Posebni dio'!E56+'Posebni dio'!E67+'Posebni dio'!E79+'Posebni dio'!E113+'Posebni dio'!E120+'Posebni dio'!E128+'Posebni dio'!E135+'Posebni dio'!E144+'Posebni dio'!E151+'Posebni dio'!E192+'Posebni dio'!E240+'Posebni dio'!E258+'Posebni dio'!E265+'Posebni dio'!E295+'Posebni dio'!E362+'Posebni dio'!E379+'Posebni dio'!E411+'Posebni dio'!E466</f>
        <v>450987</v>
      </c>
      <c r="F15" s="228">
        <f>'Posebni dio'!F36+'Posebni dio'!F56+'Posebni dio'!F67+'Posebni dio'!F79+'Posebni dio'!F113+'Posebni dio'!F120+'Posebni dio'!F128+'Posebni dio'!F135+'Posebni dio'!F144+'Posebni dio'!F151+'Posebni dio'!F192+'Posebni dio'!F240+'Posebni dio'!F258+'Posebni dio'!F265+'Posebni dio'!F295+'Posebni dio'!F362+'Posebni dio'!F379+'Posebni dio'!F411+'Posebni dio'!F466+'Posebni dio'!F216</f>
        <v>588597</v>
      </c>
      <c r="G15" s="228">
        <f>'Posebni dio'!G36+'Posebni dio'!G56+'Posebni dio'!G67+'Posebni dio'!G79+'Posebni dio'!G113+'Posebni dio'!G120+'Posebni dio'!G128+'Posebni dio'!G135+'Posebni dio'!G144+'Posebni dio'!G151+'Posebni dio'!G192+'Posebni dio'!G240+'Posebni dio'!G258+'Posebni dio'!G265+'Posebni dio'!G295+'Posebni dio'!G362+'Posebni dio'!G379+'Posebni dio'!G411+'Posebni dio'!G466</f>
        <v>586480</v>
      </c>
      <c r="H15" s="228">
        <f>'Posebni dio'!H36+'Posebni dio'!H56+'Posebni dio'!H67+'Posebni dio'!H79+'Posebni dio'!H113+'Posebni dio'!H120+'Posebni dio'!H128+'Posebni dio'!H135+'Posebni dio'!H144+'Posebni dio'!H151+'Posebni dio'!H192+'Posebni dio'!H240+'Posebni dio'!H258+'Posebni dio'!H265+'Posebni dio'!H295+'Posebni dio'!H362+'Posebni dio'!H379+'Posebni dio'!H411+'Posebni dio'!H466</f>
        <v>586480</v>
      </c>
      <c r="I15" s="218">
        <f t="shared" si="1"/>
        <v>127.8644880878463</v>
      </c>
      <c r="J15" s="218">
        <f t="shared" si="0"/>
        <v>130.51307465625393</v>
      </c>
      <c r="K15" s="218">
        <f t="shared" si="0"/>
        <v>99.640331160369485</v>
      </c>
      <c r="L15" s="218">
        <f t="shared" si="0"/>
        <v>100</v>
      </c>
    </row>
    <row r="16" spans="1:12" ht="19.5" customHeight="1">
      <c r="A16" s="33">
        <v>34</v>
      </c>
      <c r="B16" s="447" t="s">
        <v>271</v>
      </c>
      <c r="C16" s="448"/>
      <c r="D16" s="222">
        <v>1600</v>
      </c>
      <c r="E16" s="225">
        <f>'Posebni dio'!E41</f>
        <v>13000</v>
      </c>
      <c r="F16" s="228">
        <f>'Posebni dio'!F41</f>
        <v>7000</v>
      </c>
      <c r="G16" s="228">
        <f>'Posebni dio'!G41</f>
        <v>7000</v>
      </c>
      <c r="H16" s="228">
        <f>'Posebni dio'!H41</f>
        <v>7000</v>
      </c>
      <c r="I16" s="218">
        <f t="shared" si="1"/>
        <v>812.5</v>
      </c>
      <c r="J16" s="218">
        <f t="shared" si="0"/>
        <v>53.846153846153847</v>
      </c>
      <c r="K16" s="218">
        <f t="shared" si="0"/>
        <v>100</v>
      </c>
      <c r="L16" s="218">
        <f t="shared" si="0"/>
        <v>100</v>
      </c>
    </row>
    <row r="17" spans="1:12" ht="19.5" customHeight="1">
      <c r="A17" s="33">
        <v>35</v>
      </c>
      <c r="B17" s="447" t="s">
        <v>311</v>
      </c>
      <c r="C17" s="448"/>
      <c r="D17" s="222">
        <f>'Posebni dio'!D249</f>
        <v>0</v>
      </c>
      <c r="E17" s="222">
        <f>'Posebni dio'!E249</f>
        <v>150</v>
      </c>
      <c r="F17" s="228">
        <f>'Posebni dio'!F249</f>
        <v>1000</v>
      </c>
      <c r="G17" s="228">
        <f>'Posebni dio'!G249</f>
        <v>1000</v>
      </c>
      <c r="H17" s="228">
        <f>'Posebni dio'!H249</f>
        <v>1000</v>
      </c>
      <c r="I17" s="218">
        <v>0</v>
      </c>
      <c r="J17" s="218">
        <f t="shared" ref="J17" si="3">F17/E17*100</f>
        <v>666.66666666666674</v>
      </c>
      <c r="K17" s="218">
        <f t="shared" ref="K17" si="4">G17/F17*100</f>
        <v>100</v>
      </c>
      <c r="L17" s="218">
        <f t="shared" ref="L17" si="5">H17/G17*100</f>
        <v>100</v>
      </c>
    </row>
    <row r="18" spans="1:12" ht="32.25" customHeight="1">
      <c r="A18" s="33">
        <v>36</v>
      </c>
      <c r="B18" s="447" t="s">
        <v>272</v>
      </c>
      <c r="C18" s="448"/>
      <c r="D18" s="225">
        <f>'Posebni dio'!D218+'Posebni dio'!D273+'Posebni dio'!D281+'Posebni dio'!D45</f>
        <v>12700</v>
      </c>
      <c r="E18" s="225">
        <f>'Posebni dio'!E218+'Posebni dio'!E273+'Posebni dio'!E281+'Posebni dio'!E45</f>
        <v>11000</v>
      </c>
      <c r="F18" s="228">
        <f>'Posebni dio'!F218+'Posebni dio'!F273+'Posebni dio'!F281+'Posebni dio'!F45</f>
        <v>32000</v>
      </c>
      <c r="G18" s="225">
        <f>'Posebni dio'!G218+'Posebni dio'!G273+'Posebni dio'!G281+'Posebni dio'!G45</f>
        <v>30725</v>
      </c>
      <c r="H18" s="225">
        <f>'Posebni dio'!H218+'Posebni dio'!H273+'Posebni dio'!H281+'Posebni dio'!H45</f>
        <v>30725</v>
      </c>
      <c r="I18" s="218">
        <f t="shared" si="1"/>
        <v>86.614173228346459</v>
      </c>
      <c r="J18" s="218">
        <f t="shared" si="0"/>
        <v>290.90909090909093</v>
      </c>
      <c r="K18" s="218">
        <f t="shared" si="0"/>
        <v>96.015625</v>
      </c>
      <c r="L18" s="218">
        <f t="shared" si="0"/>
        <v>100</v>
      </c>
    </row>
    <row r="19" spans="1:12" ht="24.75" customHeight="1">
      <c r="A19" s="33">
        <v>37</v>
      </c>
      <c r="B19" s="447" t="s">
        <v>273</v>
      </c>
      <c r="C19" s="448"/>
      <c r="D19" s="222">
        <v>104100</v>
      </c>
      <c r="E19" s="225">
        <f>'Posebni dio'!E250+'Posebni dio'!E279+'Posebni dio'!E310+'Posebni dio'!E429+'Posebni dio'!E437+'Posebni dio'!E449+'Posebni dio'!E455</f>
        <v>125500</v>
      </c>
      <c r="F19" s="228">
        <f>'Posebni dio'!F250+'Posebni dio'!F279+'Posebni dio'!F310+'Posebni dio'!F429+'Posebni dio'!F437+'Posebni dio'!F449+'Posebni dio'!F455</f>
        <v>140100</v>
      </c>
      <c r="G19" s="228">
        <f>'Posebni dio'!G250+'Posebni dio'!G279+'Posebni dio'!G310+'Posebni dio'!G429+'Posebni dio'!G437+'Posebni dio'!G449+'Posebni dio'!G455</f>
        <v>140500</v>
      </c>
      <c r="H19" s="228">
        <f>'Posebni dio'!H250+'Posebni dio'!H279+'Posebni dio'!H310+'Posebni dio'!H429+'Posebni dio'!H437+'Posebni dio'!H449+'Posebni dio'!H455</f>
        <v>141450</v>
      </c>
      <c r="I19" s="218">
        <f t="shared" si="1"/>
        <v>120.55715658021133</v>
      </c>
      <c r="J19" s="218">
        <f t="shared" si="0"/>
        <v>111.63346613545816</v>
      </c>
      <c r="K19" s="218">
        <f t="shared" si="0"/>
        <v>100.28551034975017</v>
      </c>
      <c r="L19" s="218">
        <f t="shared" si="0"/>
        <v>100.67615658362989</v>
      </c>
    </row>
    <row r="20" spans="1:12" ht="18" customHeight="1">
      <c r="A20" s="33">
        <v>38</v>
      </c>
      <c r="B20" s="447" t="s">
        <v>80</v>
      </c>
      <c r="C20" s="448"/>
      <c r="D20" s="225">
        <f>'Posebni dio'!D50+'Posebni dio'!D221+'Posebni dio'!D327+'Posebni dio'!D333+'Posebni dio'!D339+'Posebni dio'!D345+'Posebni dio'!D352+'Posebni dio'!D360+'Posebni dio'!D377+'Posebni dio'!D386+'Posebni dio'!D414+'Posebni dio'!D420+'Posebni dio'!D431+'Posebni dio'!D443</f>
        <v>82400</v>
      </c>
      <c r="E20" s="225">
        <f>'Posebni dio'!E50+'Posebni dio'!E221+'Posebni dio'!E327+'Posebni dio'!E333+'Posebni dio'!E339+'Posebni dio'!E345+'Posebni dio'!E352+'Posebni dio'!E360+'Posebni dio'!E377+'Posebni dio'!E386+'Posebni dio'!E414+'Posebni dio'!E420+'Posebni dio'!E431+'Posebni dio'!E443</f>
        <v>95500</v>
      </c>
      <c r="F20" s="228">
        <f>'Posebni dio'!F50+'Posebni dio'!F221+'Posebni dio'!F327+'Posebni dio'!F333+'Posebni dio'!F339+'Posebni dio'!F345+'Posebni dio'!F352+'Posebni dio'!F360+'Posebni dio'!F377+'Posebni dio'!F386+'Posebni dio'!F414+'Posebni dio'!F420+'Posebni dio'!F431+'Posebni dio'!F443</f>
        <v>91050</v>
      </c>
      <c r="G20" s="228">
        <f>'Posebni dio'!G50+'Posebni dio'!G221+'Posebni dio'!G327+'Posebni dio'!G333+'Posebni dio'!G339+'Posebni dio'!G345+'Posebni dio'!G352+'Posebni dio'!G360+'Posebni dio'!G377+'Posebni dio'!G386+'Posebni dio'!G414+'Posebni dio'!G420+'Posebni dio'!G431+'Posebni dio'!G443</f>
        <v>91850</v>
      </c>
      <c r="H20" s="228">
        <f>'Posebni dio'!H50+'Posebni dio'!H221+'Posebni dio'!H327+'Posebni dio'!H333+'Posebni dio'!H339+'Posebni dio'!H345+'Posebni dio'!H352+'Posebni dio'!H360+'Posebni dio'!H377+'Posebni dio'!H386+'Posebni dio'!H414+'Posebni dio'!H420+'Posebni dio'!H431+'Posebni dio'!H443</f>
        <v>91850</v>
      </c>
      <c r="I20" s="218">
        <f t="shared" si="1"/>
        <v>115.89805825242718</v>
      </c>
      <c r="J20" s="218">
        <f t="shared" si="0"/>
        <v>95.340314136125656</v>
      </c>
      <c r="K20" s="218">
        <f t="shared" si="0"/>
        <v>100.87863811092805</v>
      </c>
      <c r="L20" s="218">
        <f t="shared" si="0"/>
        <v>100</v>
      </c>
    </row>
    <row r="21" spans="1:12" ht="26.25" customHeight="1">
      <c r="A21" s="32">
        <v>4</v>
      </c>
      <c r="B21" s="452" t="s">
        <v>71</v>
      </c>
      <c r="C21" s="453"/>
      <c r="D21" s="238">
        <v>1397910</v>
      </c>
      <c r="E21" s="240">
        <f>SUM(E23:E24)</f>
        <v>507875</v>
      </c>
      <c r="F21" s="239">
        <f>SUM(F23:F24)</f>
        <v>853825</v>
      </c>
      <c r="G21" s="240">
        <f>SUM(G23:G24)</f>
        <v>851045</v>
      </c>
      <c r="H21" s="240">
        <f>SUM(H23:H24)</f>
        <v>851045</v>
      </c>
      <c r="I21" s="241">
        <f t="shared" si="1"/>
        <v>36.331022741092056</v>
      </c>
      <c r="J21" s="241">
        <f t="shared" si="0"/>
        <v>168.11715481171547</v>
      </c>
      <c r="K21" s="241">
        <f t="shared" si="0"/>
        <v>99.67440634790502</v>
      </c>
      <c r="L21" s="241">
        <f t="shared" si="0"/>
        <v>100</v>
      </c>
    </row>
    <row r="22" spans="1:12" ht="26.25" customHeight="1">
      <c r="A22" s="33">
        <v>41</v>
      </c>
      <c r="B22" s="447" t="s">
        <v>284</v>
      </c>
      <c r="C22" s="448"/>
      <c r="D22" s="222">
        <v>0</v>
      </c>
      <c r="E22" s="225">
        <v>0</v>
      </c>
      <c r="F22" s="228">
        <v>0</v>
      </c>
      <c r="G22" s="225">
        <v>0</v>
      </c>
      <c r="H22" s="225">
        <v>0</v>
      </c>
      <c r="I22" s="218">
        <v>0</v>
      </c>
      <c r="J22" s="218">
        <v>0</v>
      </c>
      <c r="K22" s="218">
        <v>0</v>
      </c>
      <c r="L22" s="218">
        <v>0</v>
      </c>
    </row>
    <row r="23" spans="1:12" ht="35.25" customHeight="1">
      <c r="A23" s="242">
        <v>42</v>
      </c>
      <c r="B23" s="454" t="s">
        <v>274</v>
      </c>
      <c r="C23" s="455"/>
      <c r="D23" s="225">
        <f>'Posebni dio'!D84+'Posebni dio'!D91+'Posebni dio'!D102+'Posebni dio'!D138+'Posebni dio'!D162+'Posebni dio'!D171+'Posebni dio'!D181+'Posebni dio'!D195+'Posebni dio'!D204+'Posebni dio'!D213+'Posebni dio'!D230+'Posebni dio'!D288+'Posebni dio'!D302+'Posebni dio'!D317+'Posebni dio'!D392+'Posebni dio'!D399+'Posebni dio'!D405+'Posebni dio'!D476</f>
        <v>1139798</v>
      </c>
      <c r="E23" s="225">
        <f>'Posebni dio'!E84+'Posebni dio'!E91+'Posebni dio'!E102+'Posebni dio'!E138+'Posebni dio'!E162+'Posebni dio'!E171+'Posebni dio'!E181+'Posebni dio'!E195+'Posebni dio'!E204+'Posebni dio'!E213+'Posebni dio'!E230+'Posebni dio'!E288+'Posebni dio'!E302+'Posebni dio'!E317+'Posebni dio'!E392+'Posebni dio'!E399+'Posebni dio'!E405+'Posebni dio'!E476</f>
        <v>361075</v>
      </c>
      <c r="F23" s="228">
        <f>'Posebni dio'!F84+'Posebni dio'!F91+'Posebni dio'!F102+'Posebni dio'!F138+'Posebni dio'!F162+'Posebni dio'!F171+'Posebni dio'!F181+'Posebni dio'!F195+'Posebni dio'!F204+'Posebni dio'!F213+'Posebni dio'!F230+'Posebni dio'!F288+'Posebni dio'!F302+'Posebni dio'!F317+'Posebni dio'!F392+'Posebni dio'!F399+'Posebni dio'!F405+'Posebni dio'!F476</f>
        <v>305450</v>
      </c>
      <c r="G23" s="228">
        <f>'Posebni dio'!G84+'Posebni dio'!G91+'Posebni dio'!G102+'Posebni dio'!G138+'Posebni dio'!G162+'Posebni dio'!G171+'Posebni dio'!G181+'Posebni dio'!G195+'Posebni dio'!G204+'Posebni dio'!G213+'Posebni dio'!G230+'Posebni dio'!G288+'Posebni dio'!G302+'Posebni dio'!G317+'Posebni dio'!G392+'Posebni dio'!G399+'Posebni dio'!G405+'Posebni dio'!G476</f>
        <v>303500</v>
      </c>
      <c r="H23" s="228">
        <f>'Posebni dio'!H84+'Posebni dio'!H91+'Posebni dio'!H102+'Posebni dio'!H138+'Posebni dio'!H162+'Posebni dio'!H171+'Posebni dio'!H181+'Posebni dio'!H195+'Posebni dio'!H204+'Posebni dio'!H213+'Posebni dio'!H230+'Posebni dio'!H288+'Posebni dio'!H302+'Posebni dio'!H317+'Posebni dio'!H392+'Posebni dio'!H399+'Posebni dio'!H405+'Posebni dio'!H476</f>
        <v>303500</v>
      </c>
      <c r="I23" s="218">
        <f>E23/D23*100</f>
        <v>31.678858885521819</v>
      </c>
      <c r="J23" s="218">
        <f t="shared" si="0"/>
        <v>84.594613307484593</v>
      </c>
      <c r="K23" s="218">
        <f t="shared" si="0"/>
        <v>99.361597642822062</v>
      </c>
      <c r="L23" s="218">
        <f t="shared" si="0"/>
        <v>100</v>
      </c>
    </row>
    <row r="24" spans="1:12" ht="24" customHeight="1">
      <c r="A24" s="33">
        <v>45</v>
      </c>
      <c r="B24" s="447" t="s">
        <v>275</v>
      </c>
      <c r="C24" s="448"/>
      <c r="D24" s="222">
        <v>258112</v>
      </c>
      <c r="E24" s="225">
        <f>'Posebni dio'!E61+'Posebni dio'!E100+'Posebni dio'!E174+'Posebni dio'!E184+'Posebni dio'!E233+'Posebni dio'!E319+'Posebni dio'!E369</f>
        <v>146800</v>
      </c>
      <c r="F24" s="228">
        <f>'Posebni dio'!F61+'Posebni dio'!F100+'Posebni dio'!F174+'Posebni dio'!F184+'Posebni dio'!F233+'Posebni dio'!F319+'Posebni dio'!F369</f>
        <v>548375</v>
      </c>
      <c r="G24" s="228">
        <f>'Posebni dio'!G61+'Posebni dio'!G100+'Posebni dio'!G174+'Posebni dio'!G184+'Posebni dio'!G233+'Posebni dio'!G319+'Posebni dio'!G369</f>
        <v>547545</v>
      </c>
      <c r="H24" s="228">
        <f>'Posebni dio'!H61+'Posebni dio'!H100+'Posebni dio'!H174+'Posebni dio'!H184+'Posebni dio'!H233+'Posebni dio'!H319+'Posebni dio'!H369</f>
        <v>547545</v>
      </c>
      <c r="I24" s="218">
        <f t="shared" si="1"/>
        <v>56.874535085544267</v>
      </c>
      <c r="J24" s="218">
        <f t="shared" si="0"/>
        <v>373.55245231607631</v>
      </c>
      <c r="K24" s="218">
        <f t="shared" si="0"/>
        <v>99.848643720082066</v>
      </c>
      <c r="L24" s="218">
        <f t="shared" si="0"/>
        <v>100</v>
      </c>
    </row>
  </sheetData>
  <mergeCells count="22">
    <mergeCell ref="B11:C11"/>
    <mergeCell ref="A2:C2"/>
    <mergeCell ref="E3:G3"/>
    <mergeCell ref="B4:L4"/>
    <mergeCell ref="B5:L5"/>
    <mergeCell ref="A7:C7"/>
    <mergeCell ref="A8:C8"/>
    <mergeCell ref="B9:C9"/>
    <mergeCell ref="B10:C10"/>
    <mergeCell ref="B24:C24"/>
    <mergeCell ref="A12:C12"/>
    <mergeCell ref="B13:C13"/>
    <mergeCell ref="B14:C14"/>
    <mergeCell ref="B15:C15"/>
    <mergeCell ref="B16:C16"/>
    <mergeCell ref="B18:C18"/>
    <mergeCell ref="B19:C19"/>
    <mergeCell ref="B20:C20"/>
    <mergeCell ref="B21:C21"/>
    <mergeCell ref="B23:C23"/>
    <mergeCell ref="B22:C22"/>
    <mergeCell ref="B17:C17"/>
  </mergeCells>
  <pageMargins left="0.51181102362204722" right="0.51181102362204722" top="0.74803149606299213" bottom="0.74803149606299213" header="0.74803149606299213" footer="0.74803149606299213"/>
  <pageSetup paperSize="9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19"/>
  <sheetViews>
    <sheetView workbookViewId="0">
      <selection activeCell="F12" sqref="F12"/>
    </sheetView>
  </sheetViews>
  <sheetFormatPr defaultRowHeight="15"/>
  <cols>
    <col min="1" max="2" width="8.125" customWidth="1"/>
    <col min="3" max="3" width="40.25" customWidth="1"/>
    <col min="4" max="4" width="9" customWidth="1"/>
    <col min="5" max="5" width="9.75" style="302" customWidth="1"/>
    <col min="6" max="6" width="12.875" style="316" customWidth="1"/>
    <col min="7" max="8" width="9.125" customWidth="1"/>
    <col min="9" max="9" width="5.25" customWidth="1"/>
    <col min="10" max="10" width="5.125" customWidth="1"/>
    <col min="11" max="12" width="5.25" customWidth="1"/>
    <col min="13" max="1024" width="8.125" customWidth="1"/>
  </cols>
  <sheetData>
    <row r="2" spans="1:12">
      <c r="A2" s="481" t="s">
        <v>120</v>
      </c>
      <c r="B2" s="481"/>
    </row>
    <row r="3" spans="1:12">
      <c r="C3" s="482" t="s">
        <v>261</v>
      </c>
      <c r="D3" s="482"/>
      <c r="E3" s="482"/>
      <c r="F3" s="482"/>
      <c r="G3" s="482"/>
      <c r="H3" s="482"/>
      <c r="I3" s="482"/>
      <c r="J3" s="482"/>
      <c r="K3" s="482"/>
      <c r="L3" s="482"/>
    </row>
    <row r="4" spans="1:12" ht="14.25">
      <c r="B4" s="461" t="s">
        <v>304</v>
      </c>
      <c r="C4" s="461"/>
      <c r="D4" s="461"/>
      <c r="E4" s="461"/>
      <c r="F4" s="461"/>
      <c r="G4" s="461"/>
      <c r="H4" s="461"/>
      <c r="I4" s="461"/>
      <c r="J4" s="461"/>
      <c r="K4" s="461"/>
      <c r="L4" s="461"/>
    </row>
    <row r="5" spans="1:12" ht="14.25">
      <c r="B5" s="462" t="s">
        <v>267</v>
      </c>
      <c r="C5" s="462"/>
      <c r="D5" s="462"/>
      <c r="E5" s="462"/>
      <c r="F5" s="462"/>
      <c r="G5" s="462"/>
      <c r="H5" s="462"/>
      <c r="I5" s="462"/>
      <c r="J5" s="462"/>
      <c r="K5" s="462"/>
      <c r="L5" s="462"/>
    </row>
    <row r="6" spans="1:12" ht="31.5">
      <c r="B6" s="236" t="s">
        <v>45</v>
      </c>
      <c r="C6" s="237" t="s">
        <v>46</v>
      </c>
      <c r="D6" s="205" t="s">
        <v>310</v>
      </c>
      <c r="E6" s="66" t="s">
        <v>295</v>
      </c>
      <c r="F6" s="304" t="s">
        <v>296</v>
      </c>
      <c r="G6" s="66" t="s">
        <v>283</v>
      </c>
      <c r="H6" s="66" t="s">
        <v>292</v>
      </c>
      <c r="I6" s="168" t="s">
        <v>259</v>
      </c>
      <c r="J6" s="168" t="s">
        <v>260</v>
      </c>
      <c r="K6" s="168" t="s">
        <v>253</v>
      </c>
      <c r="L6" s="168" t="s">
        <v>254</v>
      </c>
    </row>
    <row r="7" spans="1:12" ht="15.75">
      <c r="A7" s="483" t="s">
        <v>49</v>
      </c>
      <c r="B7" s="484"/>
      <c r="C7" s="485"/>
      <c r="D7" s="219">
        <v>2163437</v>
      </c>
      <c r="E7" s="234">
        <f>SUM(E8+E10)</f>
        <v>2254020</v>
      </c>
      <c r="F7" s="233">
        <f>SUM(F8+F10)</f>
        <v>2129028</v>
      </c>
      <c r="G7" s="219">
        <f>SUM(G8+G10)</f>
        <v>2133557.145</v>
      </c>
      <c r="H7" s="219">
        <f>SUM(H8+H10)</f>
        <v>2148823.7079225001</v>
      </c>
      <c r="I7" s="169">
        <f>E7/D7*100</f>
        <v>104.1869950453838</v>
      </c>
      <c r="J7" s="169">
        <f t="shared" ref="J7:L19" si="0">F7/E7*100</f>
        <v>94.454707589107457</v>
      </c>
      <c r="K7" s="169">
        <f t="shared" si="0"/>
        <v>100.21273299364782</v>
      </c>
      <c r="L7" s="169">
        <f t="shared" si="0"/>
        <v>100.71554506792928</v>
      </c>
    </row>
    <row r="8" spans="1:12" ht="18.75" customHeight="1">
      <c r="A8" s="486" t="s">
        <v>50</v>
      </c>
      <c r="B8" s="487"/>
      <c r="C8" s="488"/>
      <c r="D8" s="206">
        <v>10600</v>
      </c>
      <c r="E8" s="70">
        <f>E9</f>
        <v>37500</v>
      </c>
      <c r="F8" s="175">
        <f>F9</f>
        <v>14950</v>
      </c>
      <c r="G8" s="70">
        <f>G9</f>
        <v>14950</v>
      </c>
      <c r="H8" s="70">
        <f>H9</f>
        <v>14950</v>
      </c>
      <c r="I8" s="132">
        <f t="shared" ref="I8:I19" si="1">E8/D8*100</f>
        <v>353.77358490566036</v>
      </c>
      <c r="J8" s="132">
        <f t="shared" si="0"/>
        <v>39.866666666666667</v>
      </c>
      <c r="K8" s="132">
        <f t="shared" si="0"/>
        <v>100</v>
      </c>
      <c r="L8" s="132">
        <f t="shared" si="0"/>
        <v>100</v>
      </c>
    </row>
    <row r="9" spans="1:12" ht="15.75">
      <c r="A9" s="478" t="s">
        <v>51</v>
      </c>
      <c r="B9" s="479"/>
      <c r="C9" s="480"/>
      <c r="D9" s="207">
        <v>10600</v>
      </c>
      <c r="E9" s="335">
        <f>'Posebni dio'!E9</f>
        <v>37500</v>
      </c>
      <c r="F9" s="342">
        <f>'Posebni dio'!F9</f>
        <v>14950</v>
      </c>
      <c r="G9" s="207">
        <f>'Posebni dio'!G9</f>
        <v>14950</v>
      </c>
      <c r="H9" s="207">
        <f>'Posebni dio'!H9</f>
        <v>14950</v>
      </c>
      <c r="I9" s="133">
        <f t="shared" si="1"/>
        <v>353.77358490566036</v>
      </c>
      <c r="J9" s="133">
        <f t="shared" si="0"/>
        <v>39.866666666666667</v>
      </c>
      <c r="K9" s="133">
        <f t="shared" si="0"/>
        <v>100</v>
      </c>
      <c r="L9" s="133">
        <f t="shared" si="0"/>
        <v>100</v>
      </c>
    </row>
    <row r="10" spans="1:12" ht="16.5" customHeight="1">
      <c r="A10" s="486" t="s">
        <v>50</v>
      </c>
      <c r="B10" s="487"/>
      <c r="C10" s="488"/>
      <c r="D10" s="220">
        <v>2152837</v>
      </c>
      <c r="E10" s="336">
        <v>2216520</v>
      </c>
      <c r="F10" s="343">
        <f>'Posebni dio'!F25</f>
        <v>2114078</v>
      </c>
      <c r="G10" s="343">
        <f>'Posebni dio'!G25</f>
        <v>2118607.145</v>
      </c>
      <c r="H10" s="343">
        <f>'Posebni dio'!H25</f>
        <v>2133873.7079225001</v>
      </c>
      <c r="I10" s="170">
        <f t="shared" si="1"/>
        <v>102.95809668823046</v>
      </c>
      <c r="J10" s="170">
        <f t="shared" si="0"/>
        <v>95.378250591016538</v>
      </c>
      <c r="K10" s="170">
        <f t="shared" si="0"/>
        <v>100.21423736494113</v>
      </c>
      <c r="L10" s="170">
        <f t="shared" si="0"/>
        <v>100.72059432814288</v>
      </c>
    </row>
    <row r="11" spans="1:12" ht="16.5" customHeight="1">
      <c r="A11" s="478" t="s">
        <v>59</v>
      </c>
      <c r="B11" s="479"/>
      <c r="C11" s="480"/>
      <c r="D11" s="208">
        <v>441460</v>
      </c>
      <c r="E11" s="337">
        <f>'Posebni dio'!E26</f>
        <v>542237</v>
      </c>
      <c r="F11" s="344">
        <f>'Posebni dio'!F26</f>
        <v>564972</v>
      </c>
      <c r="G11" s="208">
        <f>'Posebni dio'!G26</f>
        <v>569325.84499999997</v>
      </c>
      <c r="H11" s="208">
        <f>'Posebni dio'!H26</f>
        <v>569786.70792249998</v>
      </c>
      <c r="I11" s="133">
        <f t="shared" si="1"/>
        <v>122.82811579758075</v>
      </c>
      <c r="J11" s="133">
        <f t="shared" si="0"/>
        <v>104.19281605644764</v>
      </c>
      <c r="K11" s="133">
        <f t="shared" si="0"/>
        <v>100.7706302259227</v>
      </c>
      <c r="L11" s="133">
        <f t="shared" si="0"/>
        <v>100.08094888481658</v>
      </c>
    </row>
    <row r="12" spans="1:12" ht="15.75">
      <c r="A12" s="478" t="s">
        <v>69</v>
      </c>
      <c r="B12" s="479"/>
      <c r="C12" s="480"/>
      <c r="D12" s="210">
        <v>1138818</v>
      </c>
      <c r="E12" s="338">
        <f>'Posebni dio'!E105</f>
        <v>384025</v>
      </c>
      <c r="F12" s="345">
        <f>'Posebni dio'!F105</f>
        <v>720950</v>
      </c>
      <c r="G12" s="210">
        <f>'Posebni dio'!G105-20776.81</f>
        <v>683773.19</v>
      </c>
      <c r="H12" s="210">
        <f>'Posebni dio'!H105-20776.81</f>
        <v>683773.19</v>
      </c>
      <c r="I12" s="133">
        <f t="shared" si="1"/>
        <v>33.72136724217566</v>
      </c>
      <c r="J12" s="133">
        <f t="shared" si="0"/>
        <v>187.73517349130915</v>
      </c>
      <c r="K12" s="133">
        <f t="shared" si="0"/>
        <v>94.843358069214219</v>
      </c>
      <c r="L12" s="133">
        <f t="shared" si="0"/>
        <v>100</v>
      </c>
    </row>
    <row r="13" spans="1:12" ht="15.75">
      <c r="A13" s="472" t="s">
        <v>81</v>
      </c>
      <c r="B13" s="473"/>
      <c r="C13" s="474"/>
      <c r="D13" s="212">
        <v>128367</v>
      </c>
      <c r="E13" s="339">
        <f>'Posebni dio'!E223</f>
        <v>84750</v>
      </c>
      <c r="F13" s="346">
        <f>'Posebni dio'!F223</f>
        <v>224650</v>
      </c>
      <c r="G13" s="212">
        <f>'Posebni dio'!G223</f>
        <v>225650</v>
      </c>
      <c r="H13" s="212">
        <f>'Posebni dio'!H223</f>
        <v>225650</v>
      </c>
      <c r="I13" s="133">
        <f t="shared" si="1"/>
        <v>66.02164107597747</v>
      </c>
      <c r="J13" s="133">
        <f t="shared" si="0"/>
        <v>265.07374631268436</v>
      </c>
      <c r="K13" s="133">
        <f t="shared" si="0"/>
        <v>100.44513687959046</v>
      </c>
      <c r="L13" s="133">
        <f t="shared" si="0"/>
        <v>100</v>
      </c>
    </row>
    <row r="14" spans="1:12" ht="15.75">
      <c r="A14" s="472" t="s">
        <v>85</v>
      </c>
      <c r="B14" s="473"/>
      <c r="C14" s="474"/>
      <c r="D14" s="211">
        <v>78422</v>
      </c>
      <c r="E14" s="340">
        <f>'Posebni dio'!E267</f>
        <v>115650</v>
      </c>
      <c r="F14" s="347">
        <f>'Posebni dio'!F267</f>
        <v>109890</v>
      </c>
      <c r="G14" s="211">
        <f>'Posebni dio'!G267</f>
        <v>108030</v>
      </c>
      <c r="H14" s="211">
        <f>'Posebni dio'!H267</f>
        <v>108030</v>
      </c>
      <c r="I14" s="133">
        <f t="shared" si="1"/>
        <v>147.47137282905308</v>
      </c>
      <c r="J14" s="133">
        <f t="shared" si="0"/>
        <v>95.019455252918277</v>
      </c>
      <c r="K14" s="133">
        <f t="shared" si="0"/>
        <v>98.307398307398302</v>
      </c>
      <c r="L14" s="133">
        <f t="shared" si="0"/>
        <v>100</v>
      </c>
    </row>
    <row r="15" spans="1:12" ht="15.75">
      <c r="A15" s="472" t="s">
        <v>102</v>
      </c>
      <c r="B15" s="473"/>
      <c r="C15" s="474"/>
      <c r="D15" s="211">
        <v>13200</v>
      </c>
      <c r="E15" s="340">
        <f>'Posebni dio'!E321</f>
        <v>17000</v>
      </c>
      <c r="F15" s="347">
        <f>'Posebni dio'!F321</f>
        <v>15600</v>
      </c>
      <c r="G15" s="211">
        <f>'Posebni dio'!G321</f>
        <v>15600</v>
      </c>
      <c r="H15" s="211">
        <f>'Posebni dio'!H321</f>
        <v>15600</v>
      </c>
      <c r="I15" s="140">
        <f t="shared" si="1"/>
        <v>128.78787878787878</v>
      </c>
      <c r="J15" s="140">
        <f t="shared" si="0"/>
        <v>91.764705882352942</v>
      </c>
      <c r="K15" s="140">
        <f t="shared" si="0"/>
        <v>100</v>
      </c>
      <c r="L15" s="140">
        <f t="shared" si="0"/>
        <v>100</v>
      </c>
    </row>
    <row r="16" spans="1:12" ht="15.75">
      <c r="A16" s="469" t="s">
        <v>105</v>
      </c>
      <c r="B16" s="470"/>
      <c r="C16" s="471"/>
      <c r="D16" s="213">
        <v>108670</v>
      </c>
      <c r="E16" s="341">
        <f>'Posebni dio'!E354</f>
        <v>34000</v>
      </c>
      <c r="F16" s="348">
        <f>'Posebni dio'!F354</f>
        <v>42550</v>
      </c>
      <c r="G16" s="213">
        <f>'Posebni dio'!G354</f>
        <v>42700</v>
      </c>
      <c r="H16" s="213">
        <f>'Posebni dio'!H354</f>
        <v>42700</v>
      </c>
      <c r="I16" s="140">
        <f t="shared" si="1"/>
        <v>31.287383822582132</v>
      </c>
      <c r="J16" s="140">
        <f t="shared" si="0"/>
        <v>125.14705882352941</v>
      </c>
      <c r="K16" s="140">
        <f t="shared" si="0"/>
        <v>100.35252643948296</v>
      </c>
      <c r="L16" s="140">
        <f t="shared" si="0"/>
        <v>100</v>
      </c>
    </row>
    <row r="17" spans="1:12" ht="15.75">
      <c r="A17" s="469" t="s">
        <v>106</v>
      </c>
      <c r="B17" s="470"/>
      <c r="C17" s="471"/>
      <c r="D17" s="211">
        <v>68300</v>
      </c>
      <c r="E17" s="340">
        <f>'Posebni dio'!E371</f>
        <v>46150</v>
      </c>
      <c r="F17" s="347">
        <f>'Posebni dio'!F371</f>
        <v>38500</v>
      </c>
      <c r="G17" s="211">
        <f>'Posebni dio'!G371</f>
        <v>39350</v>
      </c>
      <c r="H17" s="211">
        <f>'Posebni dio'!H371</f>
        <v>39350</v>
      </c>
      <c r="I17" s="133">
        <f t="shared" si="1"/>
        <v>67.569546120058561</v>
      </c>
      <c r="J17" s="133">
        <f t="shared" si="0"/>
        <v>83.423618634886239</v>
      </c>
      <c r="K17" s="133">
        <f t="shared" si="0"/>
        <v>102.20779220779221</v>
      </c>
      <c r="L17" s="133">
        <f t="shared" si="0"/>
        <v>100</v>
      </c>
    </row>
    <row r="18" spans="1:12" ht="15.75">
      <c r="A18" s="472" t="s">
        <v>110</v>
      </c>
      <c r="B18" s="473"/>
      <c r="C18" s="474"/>
      <c r="D18" s="211">
        <v>175600</v>
      </c>
      <c r="E18" s="340">
        <f>'Posebni dio'!E422</f>
        <v>367920</v>
      </c>
      <c r="F18" s="347">
        <f>'Posebni dio'!F422</f>
        <v>396966</v>
      </c>
      <c r="G18" s="211">
        <f>'Posebni dio'!G422</f>
        <v>413401.3</v>
      </c>
      <c r="H18" s="211">
        <f>'Posebni dio'!H422</f>
        <v>428207</v>
      </c>
      <c r="I18" s="140">
        <f t="shared" si="1"/>
        <v>209.52164009111618</v>
      </c>
      <c r="J18" s="140">
        <f t="shared" si="0"/>
        <v>107.89465101108937</v>
      </c>
      <c r="K18" s="140">
        <f t="shared" si="0"/>
        <v>104.14022863419032</v>
      </c>
      <c r="L18" s="140">
        <f t="shared" si="0"/>
        <v>103.58143527850541</v>
      </c>
    </row>
    <row r="19" spans="1:12" ht="15.75">
      <c r="A19" s="475" t="s">
        <v>266</v>
      </c>
      <c r="B19" s="476"/>
      <c r="C19" s="477"/>
      <c r="D19" s="209">
        <v>0</v>
      </c>
      <c r="E19" s="79">
        <f>SUM(E20)</f>
        <v>0</v>
      </c>
      <c r="F19" s="185">
        <f>SUM(F20)</f>
        <v>0</v>
      </c>
      <c r="G19" s="79">
        <f>SUM(G20)</f>
        <v>0</v>
      </c>
      <c r="H19" s="79">
        <f>SUM(H20)</f>
        <v>0</v>
      </c>
      <c r="I19" s="140" t="e">
        <f t="shared" si="1"/>
        <v>#DIV/0!</v>
      </c>
      <c r="J19" s="140" t="e">
        <f t="shared" si="0"/>
        <v>#DIV/0!</v>
      </c>
      <c r="K19" s="140" t="e">
        <f t="shared" si="0"/>
        <v>#DIV/0!</v>
      </c>
      <c r="L19" s="140" t="e">
        <f t="shared" si="0"/>
        <v>#DIV/0!</v>
      </c>
    </row>
  </sheetData>
  <mergeCells count="17">
    <mergeCell ref="A2:B2"/>
    <mergeCell ref="C3:L3"/>
    <mergeCell ref="B4:L4"/>
    <mergeCell ref="B5:L5"/>
    <mergeCell ref="A16:C16"/>
    <mergeCell ref="A7:C7"/>
    <mergeCell ref="A10:C10"/>
    <mergeCell ref="A9:C9"/>
    <mergeCell ref="A8:C8"/>
    <mergeCell ref="A17:C17"/>
    <mergeCell ref="A18:C18"/>
    <mergeCell ref="A19:C19"/>
    <mergeCell ref="A11:C11"/>
    <mergeCell ref="A12:C12"/>
    <mergeCell ref="A13:C13"/>
    <mergeCell ref="A14:C14"/>
    <mergeCell ref="A15:C15"/>
  </mergeCells>
  <pageMargins left="0.31496062992125984" right="0.31496062992125984" top="0.94488188976377963" bottom="0.94488188976377963" header="0.74803149606299213" footer="0.74803149606299213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216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Naslovna</vt:lpstr>
      <vt:lpstr>Opći dio</vt:lpstr>
      <vt:lpstr>Posebni dio</vt:lpstr>
      <vt:lpstr>Ekonomska klasifikacija</vt:lpstr>
      <vt:lpstr>Funkcijska klasifikacija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Zdenko</dc:creator>
  <cp:lastModifiedBy>Općina Vrbje</cp:lastModifiedBy>
  <cp:revision>2</cp:revision>
  <cp:lastPrinted>2026-03-29T11:49:03Z</cp:lastPrinted>
  <dcterms:created xsi:type="dcterms:W3CDTF">2023-01-04T07:45:30Z</dcterms:created>
  <dcterms:modified xsi:type="dcterms:W3CDTF">2026-03-30T08:08:27Z</dcterms:modified>
</cp:coreProperties>
</file>